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 tabRatio="857" firstSheet="8" activeTab="16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17 Közös hiv.fenntartás" sheetId="18" r:id="rId17"/>
  </sheets>
  <externalReferences>
    <externalReference r:id="rId18"/>
  </externalReferences>
  <definedNames>
    <definedName name="_xlnm.Print_Area" localSheetId="0">'1 bevétel-kiadás'!$A$1:$W$65</definedName>
    <definedName name="_xlnm.Print_Area" localSheetId="14">'15 Vagyonkim.'!$A$1:$G$156</definedName>
    <definedName name="_xlnm.Print_Area" localSheetId="16">'17 Közös hiv.fenntartás'!$A$1:$F$72</definedName>
    <definedName name="_xlnm.Print_Area" localSheetId="2">'3 tám.ért. bev-kiad.'!$A$1:$M$42</definedName>
    <definedName name="_xlnm.Print_Area" localSheetId="5">'6 Ber-Felúj. kiad.'!$A$1:$V$48</definedName>
    <definedName name="_xlnm.Print_Area" localSheetId="6">'7 átadott pénzeszk.'!$A$1:$K$36</definedName>
    <definedName name="_xlnm.Print_Area" localSheetId="7">'8 ellátottak jutt.'!$A$1:$L$14</definedName>
  </definedNames>
  <calcPr calcId="124519"/>
</workbook>
</file>

<file path=xl/calcChain.xml><?xml version="1.0" encoding="utf-8"?>
<calcChain xmlns="http://schemas.openxmlformats.org/spreadsheetml/2006/main">
  <c r="E68" i="18"/>
  <c r="D69"/>
  <c r="D57"/>
  <c r="D41"/>
  <c r="D13"/>
  <c r="E46"/>
  <c r="J14" i="17"/>
  <c r="E56" i="18" l="1"/>
  <c r="E67"/>
  <c r="E69" s="1"/>
  <c r="E55"/>
  <c r="E57" s="1"/>
  <c r="E56" i="17"/>
  <c r="E59" s="1"/>
  <c r="E53"/>
  <c r="E43"/>
  <c r="E39"/>
  <c r="E31"/>
  <c r="E28"/>
  <c r="E18"/>
  <c r="E14"/>
  <c r="D53"/>
  <c r="D56" s="1"/>
  <c r="D59" s="1"/>
  <c r="D43"/>
  <c r="D46" s="1"/>
  <c r="D39"/>
  <c r="D28"/>
  <c r="D31" s="1"/>
  <c r="D18"/>
  <c r="D14"/>
  <c r="D19" s="1"/>
  <c r="D32" s="1"/>
  <c r="G7" i="13"/>
  <c r="G8"/>
  <c r="G9"/>
  <c r="G10"/>
  <c r="G11"/>
  <c r="G12"/>
  <c r="G13"/>
  <c r="D14"/>
  <c r="E14"/>
  <c r="F14"/>
  <c r="C14"/>
  <c r="D44" i="17" l="1"/>
  <c r="D60" s="1"/>
  <c r="D61" s="1"/>
  <c r="E19"/>
  <c r="E32" s="1"/>
  <c r="E45"/>
  <c r="E46"/>
  <c r="D45"/>
  <c r="E44"/>
  <c r="E60" s="1"/>
  <c r="D20" i="12"/>
  <c r="C25"/>
  <c r="C24"/>
  <c r="C20"/>
  <c r="I38" i="11" l="1"/>
  <c r="H38"/>
  <c r="G38"/>
  <c r="C11" i="12"/>
  <c r="C9"/>
  <c r="C8"/>
  <c r="C7"/>
  <c r="C6"/>
  <c r="D8" i="8"/>
  <c r="K18" i="7" l="1"/>
  <c r="E21"/>
  <c r="E11"/>
  <c r="D11"/>
  <c r="C9"/>
  <c r="C42" i="6" l="1"/>
  <c r="E26"/>
  <c r="E33"/>
  <c r="E36" s="1"/>
  <c r="C35"/>
  <c r="L35" s="1"/>
  <c r="D33"/>
  <c r="C27"/>
  <c r="D26"/>
  <c r="D36" s="1"/>
  <c r="C20"/>
  <c r="C18"/>
  <c r="C17"/>
  <c r="C14"/>
  <c r="C9"/>
  <c r="C8"/>
  <c r="S35"/>
  <c r="Q35"/>
  <c r="N35"/>
  <c r="M35"/>
  <c r="S34"/>
  <c r="Q34"/>
  <c r="O34"/>
  <c r="N34"/>
  <c r="M34"/>
  <c r="L34"/>
  <c r="D10" i="5"/>
  <c r="C10"/>
  <c r="E9"/>
  <c r="E11" i="4"/>
  <c r="H15"/>
  <c r="H19"/>
  <c r="G15"/>
  <c r="G19"/>
  <c r="F15"/>
  <c r="F16"/>
  <c r="F17"/>
  <c r="F19"/>
  <c r="E16"/>
  <c r="H16" s="1"/>
  <c r="E17"/>
  <c r="E20"/>
  <c r="H20" s="1"/>
  <c r="D12"/>
  <c r="E12"/>
  <c r="D20"/>
  <c r="G20" s="1"/>
  <c r="C20"/>
  <c r="F20" s="1"/>
  <c r="D17"/>
  <c r="G17" s="1"/>
  <c r="C17"/>
  <c r="C18" s="1"/>
  <c r="F18" s="1"/>
  <c r="D16"/>
  <c r="D18" s="1"/>
  <c r="G18" s="1"/>
  <c r="C12"/>
  <c r="D11"/>
  <c r="E18" l="1"/>
  <c r="H18" s="1"/>
  <c r="G16"/>
  <c r="H17"/>
  <c r="S36" i="6"/>
  <c r="N36"/>
  <c r="Q36"/>
  <c r="M36"/>
  <c r="O35"/>
  <c r="C36"/>
  <c r="L36" s="1"/>
  <c r="E21" i="4"/>
  <c r="D21"/>
  <c r="C21"/>
  <c r="O36" i="6" l="1"/>
  <c r="H21" i="3" l="1"/>
  <c r="G21"/>
  <c r="E20" l="1"/>
  <c r="D27"/>
  <c r="C27"/>
  <c r="H24"/>
  <c r="H25"/>
  <c r="F24"/>
  <c r="F25"/>
  <c r="G24"/>
  <c r="G25"/>
  <c r="H7"/>
  <c r="H8"/>
  <c r="H9"/>
  <c r="H10"/>
  <c r="H11"/>
  <c r="H12"/>
  <c r="H13"/>
  <c r="H14"/>
  <c r="G7"/>
  <c r="G8"/>
  <c r="G9"/>
  <c r="G10"/>
  <c r="G11"/>
  <c r="G12"/>
  <c r="G13"/>
  <c r="G14"/>
  <c r="I15"/>
  <c r="J15"/>
  <c r="K15"/>
  <c r="F14"/>
  <c r="E15"/>
  <c r="D15"/>
  <c r="C15"/>
  <c r="E13" i="2"/>
  <c r="H6"/>
  <c r="H7"/>
  <c r="E14"/>
  <c r="F12"/>
  <c r="G12"/>
  <c r="H12"/>
  <c r="F13"/>
  <c r="G13"/>
  <c r="H13"/>
  <c r="D14"/>
  <c r="C14"/>
  <c r="O7" i="1" l="1"/>
  <c r="O38"/>
  <c r="T60"/>
  <c r="R60"/>
  <c r="Q60"/>
  <c r="P60"/>
  <c r="V60" s="1"/>
  <c r="O60"/>
  <c r="D54"/>
  <c r="D9"/>
  <c r="C9"/>
  <c r="I14" i="17" l="1"/>
  <c r="H14"/>
  <c r="G14" l="1"/>
  <c r="F14"/>
  <c r="O7" i="9"/>
  <c r="D30" i="12" l="1"/>
  <c r="C30"/>
  <c r="D26"/>
  <c r="C26"/>
  <c r="D22"/>
  <c r="C22"/>
  <c r="D18"/>
  <c r="C18"/>
  <c r="D14"/>
  <c r="D31" s="1"/>
  <c r="C14"/>
  <c r="C31" s="1"/>
  <c r="N9" i="9"/>
  <c r="M9"/>
  <c r="L9"/>
  <c r="K9"/>
  <c r="J9"/>
  <c r="I9"/>
  <c r="H9"/>
  <c r="E9"/>
  <c r="G9"/>
  <c r="F9"/>
  <c r="D9"/>
  <c r="C9"/>
  <c r="F7" i="8"/>
  <c r="F8"/>
  <c r="D34" i="7"/>
  <c r="E34"/>
  <c r="I34"/>
  <c r="J34"/>
  <c r="K34"/>
  <c r="C34"/>
  <c r="F33"/>
  <c r="G33"/>
  <c r="H33"/>
  <c r="C12"/>
  <c r="S27" i="6"/>
  <c r="S28"/>
  <c r="S29"/>
  <c r="S30"/>
  <c r="S31"/>
  <c r="S32"/>
  <c r="S33"/>
  <c r="Q25"/>
  <c r="Q26"/>
  <c r="Q27"/>
  <c r="Q28"/>
  <c r="Q29"/>
  <c r="Q30"/>
  <c r="Q31"/>
  <c r="Q32"/>
  <c r="Q3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H7" i="4"/>
  <c r="H8"/>
  <c r="H9"/>
  <c r="H10"/>
  <c r="H11"/>
  <c r="G7"/>
  <c r="G8"/>
  <c r="G9"/>
  <c r="G10"/>
  <c r="G11"/>
  <c r="G13"/>
  <c r="G14"/>
  <c r="F7"/>
  <c r="F8"/>
  <c r="F9"/>
  <c r="F10"/>
  <c r="F11"/>
  <c r="F13"/>
  <c r="F14"/>
  <c r="H14"/>
  <c r="H13" l="1"/>
  <c r="F18" i="17" l="1"/>
  <c r="F19" s="1"/>
  <c r="G18"/>
  <c r="H18"/>
  <c r="H19" s="1"/>
  <c r="I18"/>
  <c r="I19" s="1"/>
  <c r="I32" s="1"/>
  <c r="J18"/>
  <c r="G19"/>
  <c r="F28"/>
  <c r="G28"/>
  <c r="G31" s="1"/>
  <c r="H28"/>
  <c r="I28"/>
  <c r="J28"/>
  <c r="F31"/>
  <c r="H31"/>
  <c r="I31"/>
  <c r="J31"/>
  <c r="F39"/>
  <c r="F45" s="1"/>
  <c r="G39"/>
  <c r="H39"/>
  <c r="I39"/>
  <c r="J39"/>
  <c r="F43"/>
  <c r="G43"/>
  <c r="G44" s="1"/>
  <c r="H43"/>
  <c r="H44" s="1"/>
  <c r="I43"/>
  <c r="J43"/>
  <c r="I45"/>
  <c r="I46"/>
  <c r="F53"/>
  <c r="F56" s="1"/>
  <c r="F59" s="1"/>
  <c r="G53"/>
  <c r="H53"/>
  <c r="H56" s="1"/>
  <c r="H59" s="1"/>
  <c r="I53"/>
  <c r="I56" s="1"/>
  <c r="I59" s="1"/>
  <c r="J53"/>
  <c r="J56" s="1"/>
  <c r="J59" s="1"/>
  <c r="G9" i="14"/>
  <c r="G10"/>
  <c r="G12"/>
  <c r="G14" s="1"/>
  <c r="G13"/>
  <c r="G16"/>
  <c r="G17"/>
  <c r="G19"/>
  <c r="G20"/>
  <c r="G24"/>
  <c r="G6" i="13"/>
  <c r="G14" s="1"/>
  <c r="G6" i="11"/>
  <c r="H6"/>
  <c r="G7"/>
  <c r="H7"/>
  <c r="I7"/>
  <c r="C8"/>
  <c r="D8"/>
  <c r="E8"/>
  <c r="G8"/>
  <c r="I8"/>
  <c r="D9"/>
  <c r="C10"/>
  <c r="D10"/>
  <c r="E10"/>
  <c r="C11"/>
  <c r="E11"/>
  <c r="G11"/>
  <c r="H11"/>
  <c r="I11"/>
  <c r="C12"/>
  <c r="D12"/>
  <c r="E12"/>
  <c r="G12"/>
  <c r="H12"/>
  <c r="E13"/>
  <c r="G13"/>
  <c r="H13"/>
  <c r="I13"/>
  <c r="C14"/>
  <c r="D14"/>
  <c r="E14"/>
  <c r="G14"/>
  <c r="H14"/>
  <c r="C15"/>
  <c r="G15"/>
  <c r="H15"/>
  <c r="I15"/>
  <c r="C16"/>
  <c r="D16"/>
  <c r="E16"/>
  <c r="G16"/>
  <c r="H16"/>
  <c r="I16"/>
  <c r="E17"/>
  <c r="G18"/>
  <c r="H18"/>
  <c r="G21"/>
  <c r="H21"/>
  <c r="I21"/>
  <c r="G22"/>
  <c r="H22"/>
  <c r="I22"/>
  <c r="G25"/>
  <c r="C26"/>
  <c r="D26"/>
  <c r="E26"/>
  <c r="C27"/>
  <c r="D27"/>
  <c r="E27"/>
  <c r="C28"/>
  <c r="D28"/>
  <c r="E28"/>
  <c r="C29"/>
  <c r="E29"/>
  <c r="H29"/>
  <c r="H25" s="1"/>
  <c r="I29"/>
  <c r="I25" s="1"/>
  <c r="C34"/>
  <c r="D34"/>
  <c r="E34"/>
  <c r="G34"/>
  <c r="H34"/>
  <c r="I34"/>
  <c r="D37"/>
  <c r="E37"/>
  <c r="G37"/>
  <c r="H37"/>
  <c r="I37"/>
  <c r="P7" i="9"/>
  <c r="S7" s="1"/>
  <c r="Q7"/>
  <c r="T7" s="1"/>
  <c r="R7"/>
  <c r="O8"/>
  <c r="P8"/>
  <c r="S8" s="1"/>
  <c r="Q8"/>
  <c r="T8" s="1"/>
  <c r="R8"/>
  <c r="O9"/>
  <c r="P9"/>
  <c r="F6" i="8"/>
  <c r="G6"/>
  <c r="H6"/>
  <c r="G7"/>
  <c r="H7"/>
  <c r="G8"/>
  <c r="H8"/>
  <c r="C9"/>
  <c r="D9"/>
  <c r="E9"/>
  <c r="F9"/>
  <c r="G9"/>
  <c r="I9"/>
  <c r="J9"/>
  <c r="K9"/>
  <c r="I7" i="7"/>
  <c r="J7"/>
  <c r="K7"/>
  <c r="I8"/>
  <c r="J8"/>
  <c r="K8"/>
  <c r="I9"/>
  <c r="J9"/>
  <c r="K9"/>
  <c r="I10"/>
  <c r="J10"/>
  <c r="K10"/>
  <c r="I11"/>
  <c r="J11"/>
  <c r="K11"/>
  <c r="D12"/>
  <c r="E12"/>
  <c r="F12"/>
  <c r="G12"/>
  <c r="H12"/>
  <c r="I16"/>
  <c r="I21" s="1"/>
  <c r="J16"/>
  <c r="I17"/>
  <c r="J17"/>
  <c r="I18"/>
  <c r="J18"/>
  <c r="I19"/>
  <c r="J19"/>
  <c r="I20"/>
  <c r="J20"/>
  <c r="C21"/>
  <c r="D21"/>
  <c r="F21"/>
  <c r="G21"/>
  <c r="H21"/>
  <c r="K21"/>
  <c r="G26"/>
  <c r="I26"/>
  <c r="J26"/>
  <c r="J28" s="1"/>
  <c r="K26"/>
  <c r="K28" s="1"/>
  <c r="G27"/>
  <c r="C28"/>
  <c r="D28"/>
  <c r="E28"/>
  <c r="F28"/>
  <c r="G28"/>
  <c r="H28"/>
  <c r="I28"/>
  <c r="F32"/>
  <c r="F34" s="1"/>
  <c r="G32"/>
  <c r="G34" s="1"/>
  <c r="H32"/>
  <c r="H34" s="1"/>
  <c r="L7" i="6"/>
  <c r="M7"/>
  <c r="N7"/>
  <c r="O7"/>
  <c r="Q7"/>
  <c r="S7"/>
  <c r="Q8"/>
  <c r="S8"/>
  <c r="Q9"/>
  <c r="S9"/>
  <c r="Q10"/>
  <c r="S10"/>
  <c r="Q11"/>
  <c r="S11"/>
  <c r="Q12"/>
  <c r="S12"/>
  <c r="Q13"/>
  <c r="S13"/>
  <c r="Q14"/>
  <c r="S14"/>
  <c r="Q15"/>
  <c r="S15"/>
  <c r="Q16"/>
  <c r="S16"/>
  <c r="Q17"/>
  <c r="S17"/>
  <c r="Q18"/>
  <c r="S18"/>
  <c r="Q19"/>
  <c r="S19"/>
  <c r="Q20"/>
  <c r="S20"/>
  <c r="Q21"/>
  <c r="S21"/>
  <c r="Q22"/>
  <c r="S22"/>
  <c r="Q23"/>
  <c r="S23"/>
  <c r="Q24"/>
  <c r="S24"/>
  <c r="S25"/>
  <c r="S26"/>
  <c r="L41"/>
  <c r="O41" s="1"/>
  <c r="M41"/>
  <c r="N41"/>
  <c r="S41" s="1"/>
  <c r="Q41"/>
  <c r="N42"/>
  <c r="S42" s="1"/>
  <c r="L42"/>
  <c r="O42" s="1"/>
  <c r="M42"/>
  <c r="Q42" s="1"/>
  <c r="C43"/>
  <c r="L43" s="1"/>
  <c r="O43" s="1"/>
  <c r="D43"/>
  <c r="E43" s="1"/>
  <c r="N43" s="1"/>
  <c r="S43" s="1"/>
  <c r="E8" i="5"/>
  <c r="E10" s="1"/>
  <c r="H6" i="4"/>
  <c r="H12" s="1"/>
  <c r="H21" s="1"/>
  <c r="F6"/>
  <c r="F12" s="1"/>
  <c r="F21" s="1"/>
  <c r="G6"/>
  <c r="G12" s="1"/>
  <c r="G21" s="1"/>
  <c r="F6" i="3"/>
  <c r="G6"/>
  <c r="G15" s="1"/>
  <c r="H6"/>
  <c r="H15" s="1"/>
  <c r="F7"/>
  <c r="F8"/>
  <c r="F9"/>
  <c r="F10"/>
  <c r="F11"/>
  <c r="F12"/>
  <c r="F13"/>
  <c r="F20"/>
  <c r="F27" s="1"/>
  <c r="G20"/>
  <c r="H20"/>
  <c r="F22"/>
  <c r="G22"/>
  <c r="H22"/>
  <c r="F23"/>
  <c r="G23"/>
  <c r="H23"/>
  <c r="F26"/>
  <c r="G26"/>
  <c r="H26"/>
  <c r="C29"/>
  <c r="E27"/>
  <c r="E29" s="1"/>
  <c r="I27"/>
  <c r="J27"/>
  <c r="K27"/>
  <c r="K29" s="1"/>
  <c r="D29"/>
  <c r="I29"/>
  <c r="J29"/>
  <c r="F36"/>
  <c r="G36"/>
  <c r="H36"/>
  <c r="F37"/>
  <c r="G37"/>
  <c r="H37"/>
  <c r="F38"/>
  <c r="G38"/>
  <c r="H38"/>
  <c r="F39"/>
  <c r="G39"/>
  <c r="H39"/>
  <c r="F40"/>
  <c r="G40"/>
  <c r="H40"/>
  <c r="C41"/>
  <c r="D41"/>
  <c r="E41"/>
  <c r="I41"/>
  <c r="J41"/>
  <c r="K41"/>
  <c r="F6" i="2"/>
  <c r="G6"/>
  <c r="F7"/>
  <c r="G7"/>
  <c r="F8"/>
  <c r="G8"/>
  <c r="H8"/>
  <c r="F9"/>
  <c r="G9"/>
  <c r="H9"/>
  <c r="F10"/>
  <c r="G10"/>
  <c r="H10"/>
  <c r="F11"/>
  <c r="G11"/>
  <c r="H11"/>
  <c r="P7" i="1"/>
  <c r="Q7"/>
  <c r="R7"/>
  <c r="T7"/>
  <c r="V7"/>
  <c r="C8"/>
  <c r="R8" s="1"/>
  <c r="D8"/>
  <c r="E8"/>
  <c r="F8"/>
  <c r="F18" s="1"/>
  <c r="G8"/>
  <c r="G18" s="1"/>
  <c r="H8"/>
  <c r="I8"/>
  <c r="I18" s="1"/>
  <c r="J8"/>
  <c r="J18" s="1"/>
  <c r="K8"/>
  <c r="K18" s="1"/>
  <c r="L8"/>
  <c r="M8"/>
  <c r="M18" s="1"/>
  <c r="M25" s="1"/>
  <c r="M28" s="1"/>
  <c r="N8"/>
  <c r="N18" s="1"/>
  <c r="N25" s="1"/>
  <c r="N28" s="1"/>
  <c r="O8"/>
  <c r="O9"/>
  <c r="P9"/>
  <c r="Q9"/>
  <c r="R9"/>
  <c r="T9"/>
  <c r="V9"/>
  <c r="O10"/>
  <c r="P10"/>
  <c r="Q10"/>
  <c r="R10"/>
  <c r="T10"/>
  <c r="V10"/>
  <c r="O11"/>
  <c r="P11"/>
  <c r="Q11"/>
  <c r="R11"/>
  <c r="T11"/>
  <c r="V11"/>
  <c r="O12"/>
  <c r="C13" i="11" s="1"/>
  <c r="P12" i="1"/>
  <c r="D13" i="11" s="1"/>
  <c r="Q12" i="1"/>
  <c r="R12"/>
  <c r="T12"/>
  <c r="V12"/>
  <c r="O13"/>
  <c r="P13"/>
  <c r="Q13"/>
  <c r="R13"/>
  <c r="T13"/>
  <c r="V13"/>
  <c r="O14"/>
  <c r="P14"/>
  <c r="Q14"/>
  <c r="R14"/>
  <c r="T14"/>
  <c r="V14"/>
  <c r="O15"/>
  <c r="P15"/>
  <c r="D15" i="11" s="1"/>
  <c r="Q15" i="1"/>
  <c r="E15" i="11" s="1"/>
  <c r="R15" i="1"/>
  <c r="T15"/>
  <c r="V15"/>
  <c r="O16"/>
  <c r="P16"/>
  <c r="Q16"/>
  <c r="R16"/>
  <c r="T16"/>
  <c r="V16"/>
  <c r="O17"/>
  <c r="P17"/>
  <c r="Q17"/>
  <c r="R17"/>
  <c r="T17"/>
  <c r="V17"/>
  <c r="C18"/>
  <c r="H18"/>
  <c r="L18"/>
  <c r="L25" s="1"/>
  <c r="L28" s="1"/>
  <c r="O19"/>
  <c r="P19"/>
  <c r="Q19"/>
  <c r="R19"/>
  <c r="T19"/>
  <c r="V19"/>
  <c r="O20"/>
  <c r="P20"/>
  <c r="Q20"/>
  <c r="R20"/>
  <c r="T20"/>
  <c r="V20"/>
  <c r="O21"/>
  <c r="P21"/>
  <c r="Q21"/>
  <c r="R21"/>
  <c r="T21"/>
  <c r="V21"/>
  <c r="O22"/>
  <c r="P22"/>
  <c r="Q22"/>
  <c r="R22"/>
  <c r="T22"/>
  <c r="V22"/>
  <c r="O23"/>
  <c r="L53" s="1"/>
  <c r="P23"/>
  <c r="M53" s="1"/>
  <c r="M58" s="1"/>
  <c r="M59" s="1"/>
  <c r="M62" s="1"/>
  <c r="Q23"/>
  <c r="R23"/>
  <c r="T23"/>
  <c r="V23"/>
  <c r="C24"/>
  <c r="D24"/>
  <c r="E24"/>
  <c r="F24"/>
  <c r="G24"/>
  <c r="H24"/>
  <c r="I24"/>
  <c r="J24"/>
  <c r="J25" s="1"/>
  <c r="J28" s="1"/>
  <c r="K24"/>
  <c r="L24"/>
  <c r="M24"/>
  <c r="N24"/>
  <c r="S25"/>
  <c r="U25"/>
  <c r="W25"/>
  <c r="W28" s="1"/>
  <c r="O26"/>
  <c r="P26"/>
  <c r="Q26"/>
  <c r="R26"/>
  <c r="T26"/>
  <c r="V26"/>
  <c r="O27"/>
  <c r="C36" i="11" s="1"/>
  <c r="P27" i="1"/>
  <c r="D36" i="11" s="1"/>
  <c r="Q27" i="1"/>
  <c r="E36" i="11" s="1"/>
  <c r="R27" i="1"/>
  <c r="T27"/>
  <c r="V27"/>
  <c r="S28"/>
  <c r="U28"/>
  <c r="O29"/>
  <c r="P29"/>
  <c r="Q29"/>
  <c r="R29"/>
  <c r="T29"/>
  <c r="V29"/>
  <c r="O36"/>
  <c r="P36"/>
  <c r="Q36"/>
  <c r="I6" i="11" s="1"/>
  <c r="R36" i="1"/>
  <c r="T36"/>
  <c r="V36"/>
  <c r="O37"/>
  <c r="P37"/>
  <c r="Q37"/>
  <c r="R37"/>
  <c r="T37"/>
  <c r="V37"/>
  <c r="P38"/>
  <c r="H8" i="11" s="1"/>
  <c r="Q38" i="1"/>
  <c r="R38"/>
  <c r="T38"/>
  <c r="V38"/>
  <c r="C39"/>
  <c r="G9" i="11" s="1"/>
  <c r="D39" i="1"/>
  <c r="H9" i="11" s="1"/>
  <c r="E39" i="1"/>
  <c r="I9" i="11" s="1"/>
  <c r="C40" i="1"/>
  <c r="D40"/>
  <c r="E40"/>
  <c r="F40"/>
  <c r="G40"/>
  <c r="H40"/>
  <c r="I40"/>
  <c r="J40"/>
  <c r="K40"/>
  <c r="L40"/>
  <c r="M40"/>
  <c r="N40"/>
  <c r="O41"/>
  <c r="P41"/>
  <c r="Q41"/>
  <c r="R41"/>
  <c r="T41"/>
  <c r="V41"/>
  <c r="O42"/>
  <c r="P42"/>
  <c r="Q42"/>
  <c r="I12" i="11" s="1"/>
  <c r="R42" i="1"/>
  <c r="T42"/>
  <c r="V42"/>
  <c r="P43"/>
  <c r="P44"/>
  <c r="Q44"/>
  <c r="I14" i="11" s="1"/>
  <c r="T44" i="1"/>
  <c r="V44"/>
  <c r="O45"/>
  <c r="P45"/>
  <c r="Q45"/>
  <c r="W45" s="1"/>
  <c r="W40" s="1"/>
  <c r="S45"/>
  <c r="S40" s="1"/>
  <c r="U45"/>
  <c r="U40" s="1"/>
  <c r="O46"/>
  <c r="R46" s="1"/>
  <c r="P46"/>
  <c r="T46" s="1"/>
  <c r="Q46"/>
  <c r="V46" s="1"/>
  <c r="C47"/>
  <c r="G17" i="11" s="1"/>
  <c r="D47" i="1"/>
  <c r="H17" i="11" s="1"/>
  <c r="E47" i="1"/>
  <c r="I17" i="11" s="1"/>
  <c r="F47" i="1"/>
  <c r="G47"/>
  <c r="G50" s="1"/>
  <c r="G59" s="1"/>
  <c r="G62" s="1"/>
  <c r="H47"/>
  <c r="I47"/>
  <c r="J47"/>
  <c r="K47"/>
  <c r="K50" s="1"/>
  <c r="K59" s="1"/>
  <c r="K62" s="1"/>
  <c r="L47"/>
  <c r="M47"/>
  <c r="N47"/>
  <c r="S47"/>
  <c r="U47"/>
  <c r="W47"/>
  <c r="O48"/>
  <c r="P48"/>
  <c r="Q48"/>
  <c r="R48"/>
  <c r="T48"/>
  <c r="V48"/>
  <c r="O49"/>
  <c r="G19" i="11" s="1"/>
  <c r="P49" i="1"/>
  <c r="H19" i="11" s="1"/>
  <c r="Q49" i="1"/>
  <c r="R49"/>
  <c r="T49"/>
  <c r="V49"/>
  <c r="F50"/>
  <c r="H50"/>
  <c r="I50"/>
  <c r="J50"/>
  <c r="L50"/>
  <c r="M50"/>
  <c r="N50"/>
  <c r="O51"/>
  <c r="P51"/>
  <c r="Q51"/>
  <c r="R51"/>
  <c r="T51"/>
  <c r="U51" s="1"/>
  <c r="V51"/>
  <c r="O52"/>
  <c r="P52"/>
  <c r="Q52"/>
  <c r="R52"/>
  <c r="T52"/>
  <c r="V52"/>
  <c r="C53"/>
  <c r="D53"/>
  <c r="E53"/>
  <c r="F53"/>
  <c r="G53"/>
  <c r="H53"/>
  <c r="I53"/>
  <c r="J53"/>
  <c r="P53" s="1"/>
  <c r="K53"/>
  <c r="N53"/>
  <c r="Q53" s="1"/>
  <c r="C54"/>
  <c r="E54"/>
  <c r="F54"/>
  <c r="G54"/>
  <c r="G58" s="1"/>
  <c r="H54"/>
  <c r="I54"/>
  <c r="J54"/>
  <c r="K54"/>
  <c r="K58" s="1"/>
  <c r="L54"/>
  <c r="M54"/>
  <c r="N54"/>
  <c r="S54"/>
  <c r="S58" s="1"/>
  <c r="O55"/>
  <c r="P55"/>
  <c r="Q55"/>
  <c r="R55"/>
  <c r="O56"/>
  <c r="P56"/>
  <c r="Q56"/>
  <c r="R56"/>
  <c r="O57"/>
  <c r="O54" s="1"/>
  <c r="P57"/>
  <c r="P54" s="1"/>
  <c r="U54" s="1"/>
  <c r="Q57"/>
  <c r="Q54" s="1"/>
  <c r="R57"/>
  <c r="R54" s="1"/>
  <c r="C58"/>
  <c r="D58"/>
  <c r="E58"/>
  <c r="F58"/>
  <c r="F59" s="1"/>
  <c r="F62" s="1"/>
  <c r="H58"/>
  <c r="I58"/>
  <c r="J58"/>
  <c r="N58"/>
  <c r="N59" s="1"/>
  <c r="N62" s="1"/>
  <c r="N30" s="1"/>
  <c r="I59"/>
  <c r="I62" s="1"/>
  <c r="O61"/>
  <c r="P61"/>
  <c r="Q61"/>
  <c r="R61"/>
  <c r="T61"/>
  <c r="V61"/>
  <c r="L58" l="1"/>
  <c r="R53"/>
  <c r="O53"/>
  <c r="J59"/>
  <c r="J62" s="1"/>
  <c r="J30" s="1"/>
  <c r="S50"/>
  <c r="S59" s="1"/>
  <c r="S62" s="1"/>
  <c r="G14" i="2"/>
  <c r="H39" i="11"/>
  <c r="W50" i="1"/>
  <c r="O24"/>
  <c r="F14" i="2"/>
  <c r="F41" i="3"/>
  <c r="H41"/>
  <c r="G27"/>
  <c r="G29" s="1"/>
  <c r="L59" i="1"/>
  <c r="L62" s="1"/>
  <c r="L30" s="1"/>
  <c r="H59"/>
  <c r="H62" s="1"/>
  <c r="Q47"/>
  <c r="V47"/>
  <c r="V8"/>
  <c r="D30" i="11"/>
  <c r="U50" i="1"/>
  <c r="O40"/>
  <c r="E18"/>
  <c r="E25" s="1"/>
  <c r="E28" s="1"/>
  <c r="Q8"/>
  <c r="P8"/>
  <c r="J21" i="7"/>
  <c r="R9" i="9"/>
  <c r="J44" i="17"/>
  <c r="I44"/>
  <c r="J19"/>
  <c r="J32" s="1"/>
  <c r="F44"/>
  <c r="G56"/>
  <c r="G59" s="1"/>
  <c r="G60" s="1"/>
  <c r="I60"/>
  <c r="I61" s="1"/>
  <c r="G32"/>
  <c r="H32"/>
  <c r="F32"/>
  <c r="F46"/>
  <c r="G21" i="14"/>
  <c r="G18"/>
  <c r="T9" i="9"/>
  <c r="Q9"/>
  <c r="I12" i="7"/>
  <c r="M43" i="6"/>
  <c r="Q43" s="1"/>
  <c r="G41" i="3"/>
  <c r="H27"/>
  <c r="H29" s="1"/>
  <c r="F29"/>
  <c r="F15"/>
  <c r="H14" i="2"/>
  <c r="V24" i="1"/>
  <c r="K25"/>
  <c r="K28" s="1"/>
  <c r="K30" s="1"/>
  <c r="T24"/>
  <c r="R24"/>
  <c r="I25"/>
  <c r="I28" s="1"/>
  <c r="I30" s="1"/>
  <c r="V39"/>
  <c r="V50" s="1"/>
  <c r="V59" s="1"/>
  <c r="V62" s="1"/>
  <c r="Q39"/>
  <c r="G30" i="11"/>
  <c r="V40" i="1"/>
  <c r="R40"/>
  <c r="R47"/>
  <c r="P47"/>
  <c r="D50"/>
  <c r="D59" s="1"/>
  <c r="D62" s="1"/>
  <c r="T47"/>
  <c r="O47"/>
  <c r="U57"/>
  <c r="O58"/>
  <c r="R58"/>
  <c r="V58"/>
  <c r="T40"/>
  <c r="P40"/>
  <c r="W54"/>
  <c r="W58" s="1"/>
  <c r="Q58"/>
  <c r="W57"/>
  <c r="P58"/>
  <c r="W59"/>
  <c r="W62" s="1"/>
  <c r="U58"/>
  <c r="U59" s="1"/>
  <c r="U62" s="1"/>
  <c r="H30" i="11"/>
  <c r="T58" i="1"/>
  <c r="I30" i="11"/>
  <c r="H10"/>
  <c r="H20" s="1"/>
  <c r="H35" s="1"/>
  <c r="Q40" i="1"/>
  <c r="Q50" s="1"/>
  <c r="I10" i="11"/>
  <c r="I20" s="1"/>
  <c r="G10"/>
  <c r="G20" s="1"/>
  <c r="P24" i="1"/>
  <c r="Q24"/>
  <c r="E30" i="11"/>
  <c r="C25" i="1"/>
  <c r="C28" s="1"/>
  <c r="D18"/>
  <c r="T18" s="1"/>
  <c r="T8"/>
  <c r="D25"/>
  <c r="D28" s="1"/>
  <c r="E9" i="11"/>
  <c r="C9"/>
  <c r="C18" s="1"/>
  <c r="T25" i="1"/>
  <c r="T28" s="1"/>
  <c r="M30"/>
  <c r="E50"/>
  <c r="E59" s="1"/>
  <c r="E62" s="1"/>
  <c r="C50"/>
  <c r="R39"/>
  <c r="O39"/>
  <c r="O18"/>
  <c r="O25" s="1"/>
  <c r="O28" s="1"/>
  <c r="P18"/>
  <c r="T39"/>
  <c r="T50" s="1"/>
  <c r="P39"/>
  <c r="D18" i="11"/>
  <c r="D35" s="1"/>
  <c r="D39" s="1"/>
  <c r="F25" i="1"/>
  <c r="F28" s="1"/>
  <c r="F30" s="1"/>
  <c r="R18"/>
  <c r="R25" s="1"/>
  <c r="R28" s="1"/>
  <c r="G25"/>
  <c r="G28" s="1"/>
  <c r="G30" s="1"/>
  <c r="E18" i="11"/>
  <c r="E35" s="1"/>
  <c r="E39" s="1"/>
  <c r="H25" i="1"/>
  <c r="H28" s="1"/>
  <c r="C30" i="11"/>
  <c r="J60" i="17"/>
  <c r="J61" s="1"/>
  <c r="H60"/>
  <c r="F60"/>
  <c r="E61"/>
  <c r="G46"/>
  <c r="J46"/>
  <c r="H46"/>
  <c r="G45"/>
  <c r="J45"/>
  <c r="H45"/>
  <c r="G11" i="14"/>
  <c r="G15" s="1"/>
  <c r="S9" i="9"/>
  <c r="H9" i="8"/>
  <c r="K12" i="7"/>
  <c r="J12"/>
  <c r="R50" i="1" l="1"/>
  <c r="R59" s="1"/>
  <c r="R62" s="1"/>
  <c r="O59"/>
  <c r="O62" s="1"/>
  <c r="O30" s="1"/>
  <c r="V18"/>
  <c r="V25" s="1"/>
  <c r="V28" s="1"/>
  <c r="H30"/>
  <c r="Q18"/>
  <c r="Q25" s="1"/>
  <c r="Q28" s="1"/>
  <c r="O50"/>
  <c r="G22" i="14"/>
  <c r="G26" s="1"/>
  <c r="G27" s="1"/>
  <c r="C59" i="1"/>
  <c r="C62" s="1"/>
  <c r="C30" s="1"/>
  <c r="R30" s="1"/>
  <c r="G61" i="17"/>
  <c r="F61"/>
  <c r="H61"/>
  <c r="G23" i="14"/>
  <c r="C35" i="11"/>
  <c r="C39" s="1"/>
  <c r="P25" i="1"/>
  <c r="P28" s="1"/>
  <c r="G35" i="11"/>
  <c r="G39" s="1"/>
  <c r="T59" i="1"/>
  <c r="T62" s="1"/>
  <c r="P50"/>
  <c r="P59" s="1"/>
  <c r="P62" s="1"/>
  <c r="P30" s="1"/>
  <c r="I35" i="11"/>
  <c r="Q59" i="1"/>
  <c r="Q62" s="1"/>
  <c r="D30"/>
  <c r="T30" s="1"/>
  <c r="E30"/>
  <c r="V30" s="1"/>
  <c r="G25" i="14"/>
  <c r="I39" i="11" l="1"/>
  <c r="E40" s="1"/>
  <c r="E42" s="1"/>
  <c r="Q30" i="1"/>
</calcChain>
</file>

<file path=xl/sharedStrings.xml><?xml version="1.0" encoding="utf-8"?>
<sst xmlns="http://schemas.openxmlformats.org/spreadsheetml/2006/main" count="1668" uniqueCount="762">
  <si>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</si>
  <si>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</si>
  <si>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</si>
  <si>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</si>
  <si>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</si>
  <si>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</si>
  <si>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</si>
  <si>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</si>
  <si>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</si>
  <si>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</si>
  <si>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</si>
  <si>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</si>
  <si>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</si>
  <si>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</si>
  <si>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</si>
  <si>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</si>
  <si>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</si>
  <si>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</si>
  <si>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</si>
  <si>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</si>
  <si>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</si>
  <si>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</si>
  <si>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</si>
  <si>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</si>
  <si>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</si>
  <si>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</si>
  <si>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</si>
  <si>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</si>
  <si>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</si>
  <si>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</si>
  <si>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</si>
  <si>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</si>
  <si>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</si>
  <si>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</si>
  <si>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</si>
  <si>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</si>
  <si>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</si>
  <si>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</si>
  <si>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</si>
  <si>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</si>
  <si>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</si>
  <si>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</si>
  <si>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</si>
  <si>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</si>
  <si>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</si>
  <si>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</si>
  <si>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</si>
  <si>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</si>
  <si>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</si>
  <si>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</si>
  <si>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</si>
  <si>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</si>
  <si>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</si>
  <si>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</si>
  <si>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</si>
  <si>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</si>
  <si>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</si>
  <si>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</si>
  <si>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</si>
  <si>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</si>
  <si>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</si>
  <si>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</si>
  <si>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</si>
  <si>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</si>
  <si>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</si>
  <si>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</si>
  <si>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</si>
  <si>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</si>
  <si>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</si>
  <si>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</si>
  <si>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</si>
  <si>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</si>
  <si>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</si>
  <si>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</si>
  <si>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</si>
  <si>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</si>
  <si>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</si>
  <si>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</si>
  <si>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</si>
  <si>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</si>
  <si>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</si>
  <si>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</si>
  <si>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</si>
  <si>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 xml:space="preserve">Építményadó </t>
  </si>
  <si>
    <t xml:space="preserve">Telekadó </t>
  </si>
  <si>
    <t xml:space="preserve">Idegenforgalmi adó tartózkodás után </t>
  </si>
  <si>
    <t xml:space="preserve">Iparűzési adó állandó jelleggel végzett iparűzési tevékenység után 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</si>
  <si>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</si>
  <si>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</si>
  <si>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</si>
  <si>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</si>
  <si>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</si>
  <si>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</si>
  <si>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</si>
  <si>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</si>
  <si>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</si>
  <si>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</si>
  <si>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</si>
  <si>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</si>
  <si>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</si>
  <si>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</si>
  <si>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</si>
  <si>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</si>
  <si>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</si>
  <si>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</si>
  <si>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</si>
  <si>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</si>
  <si>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</si>
  <si>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</si>
  <si>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</si>
  <si>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</si>
  <si>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</si>
  <si>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Szociálpolitikai ellátások és egyéb juttatások, TB pénzbeli ellátások összesen</t>
  </si>
  <si>
    <t>LÉTSZÁM</t>
  </si>
  <si>
    <t xml:space="preserve">Létszám összesen 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</si>
  <si>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</si>
  <si>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</si>
  <si>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</si>
  <si>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</si>
  <si>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</si>
  <si>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</si>
  <si>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</si>
  <si>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</si>
  <si>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</si>
  <si>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</si>
  <si>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* aműködési és felhalmozási kiadás összesen összegből levonásra került az intézményeknek átadott finanszírozás, annak érdekében, hogy a végösszesen ne tartalmazzon halmozódást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</si>
  <si>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</si>
  <si>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</si>
  <si>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</si>
  <si>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</si>
  <si>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</si>
  <si>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</si>
  <si>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</si>
  <si>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</si>
  <si>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</si>
  <si>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</si>
  <si>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</si>
  <si>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</si>
  <si>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</si>
  <si>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</si>
  <si>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</si>
  <si>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</si>
  <si>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</si>
  <si>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</si>
  <si>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</si>
  <si>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</si>
  <si>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</si>
  <si>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Zárszámadás</t>
  </si>
  <si>
    <t xml:space="preserve">Előző évi működési célú előirányzat-maradvány, pénzmaradvány átvétel/igénybevétel összesen </t>
  </si>
  <si>
    <t>Költségvetési hiány/többlet  (BEVÉTELEK ÖSSZESEN-KIADÁSOK ÖSSZESEN)</t>
  </si>
  <si>
    <t>Támogatásértékű működési kiadás önkormányzatoknak és költségvetési szerveiknek</t>
  </si>
  <si>
    <t xml:space="preserve">Támogatásértékű működési kiadás társulásnak </t>
  </si>
  <si>
    <t xml:space="preserve">Támogatásértékű működési kiadások </t>
  </si>
  <si>
    <t>ÁTADOTT</t>
  </si>
  <si>
    <t>ÁTVETT</t>
  </si>
  <si>
    <t>Működési célú pénzeszközátvétel non-profit szervezetektől</t>
  </si>
  <si>
    <t>Működési célú pénzeszközátvétel államháztartáson kívülről</t>
  </si>
  <si>
    <t>Előző évek ei. Maradványának, pénzmaradványának és előző évek váll-i mar-nak igénybevétele</t>
  </si>
  <si>
    <t>Ellátottak juttatásai, társadalom, szociálpolitikai és egyéb juttatás, támogatás</t>
  </si>
  <si>
    <t>Egyéb műk.c. támogatás (TB alapoktól és kezelőitől)</t>
  </si>
  <si>
    <t>Egyéb műk.c. támogatás (Elkülnített Állami Pénzalapoktól)</t>
  </si>
  <si>
    <t>Tényből ÖNKÉNTES feladatok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</si>
  <si>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</si>
  <si>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</si>
  <si>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</si>
  <si>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Költségvetési bevételek összesen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</si>
  <si>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</si>
  <si>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</si>
  <si>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</si>
  <si>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</si>
  <si>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</si>
  <si>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</si>
  <si>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</si>
  <si>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HÁZTARTÁSOK</t>
  </si>
  <si>
    <t>Tényből ÖNKÉNT feladatok</t>
  </si>
  <si>
    <t>Tény Önkormányzat</t>
  </si>
  <si>
    <t>Tényből KÖTELEZŐ</t>
  </si>
  <si>
    <t>Tényből ÖNKÉNT</t>
  </si>
  <si>
    <t>Szakmai</t>
  </si>
  <si>
    <t xml:space="preserve">Intézmény üzemeltetéshez kapcsolódó </t>
  </si>
  <si>
    <t>polgármester 1</t>
  </si>
  <si>
    <t>jegyző 1</t>
  </si>
  <si>
    <t>int.vez. 1</t>
  </si>
  <si>
    <t>aljegyző 1</t>
  </si>
  <si>
    <t>int.vez.h. 1</t>
  </si>
  <si>
    <t>pü.üi. 1</t>
  </si>
  <si>
    <t>védőnő 1</t>
  </si>
  <si>
    <t>inform. 0,75</t>
  </si>
  <si>
    <t>takarító 0,75</t>
  </si>
  <si>
    <t>Tényből kötelező feladatok</t>
  </si>
  <si>
    <t>Önkotmányzat tény</t>
  </si>
  <si>
    <t>Összes tény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</si>
  <si>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</si>
  <si>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</si>
  <si>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</si>
  <si>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</si>
  <si>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</si>
  <si>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</si>
  <si>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</si>
  <si>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</si>
  <si>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</si>
  <si>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</si>
  <si>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</si>
  <si>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</si>
  <si>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</si>
  <si>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</si>
  <si>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</si>
  <si>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</si>
  <si>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</si>
  <si>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</si>
  <si>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</si>
  <si>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</si>
  <si>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</si>
  <si>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A helyi önkormányzat pénzmaradvány kimutatása (E Ft)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</si>
  <si>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</si>
  <si>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</si>
  <si>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</si>
  <si>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</si>
  <si>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</si>
  <si>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</si>
  <si>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</si>
  <si>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</si>
  <si>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</si>
  <si>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</si>
  <si>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</si>
  <si>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</si>
  <si>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</si>
  <si>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</si>
  <si>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</si>
  <si>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</si>
  <si>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</si>
  <si>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</si>
  <si>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</si>
  <si>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Közös Önk. Hivatal</t>
  </si>
  <si>
    <t>Településműköd-tetési és Községg. Szerv.</t>
  </si>
  <si>
    <t>Napraforgó Óvoda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</si>
  <si>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</si>
  <si>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</si>
  <si>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</si>
  <si>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</si>
  <si>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</si>
  <si>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</si>
  <si>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</si>
  <si>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</si>
  <si>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</si>
  <si>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</si>
  <si>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</si>
  <si>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</si>
  <si>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</si>
  <si>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</si>
  <si>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</si>
  <si>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</si>
  <si>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</si>
  <si>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</si>
  <si>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</si>
  <si>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</si>
  <si>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</si>
  <si>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</si>
  <si>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</si>
  <si>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</si>
  <si>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</si>
  <si>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</si>
  <si>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</si>
  <si>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</si>
  <si>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</si>
  <si>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</si>
  <si>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</si>
  <si>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</si>
  <si>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</si>
  <si>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</si>
  <si>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</si>
  <si>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</si>
  <si>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</si>
  <si>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</si>
  <si>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</si>
  <si>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</si>
  <si>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</si>
  <si>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</si>
  <si>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</si>
  <si>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</si>
  <si>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</si>
  <si>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</si>
  <si>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</si>
  <si>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</si>
  <si>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</si>
  <si>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</si>
  <si>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</si>
  <si>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</si>
  <si>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</si>
  <si>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</si>
  <si>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</si>
  <si>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</si>
  <si>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</si>
  <si>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</si>
  <si>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</si>
  <si>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</si>
  <si>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</si>
  <si>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</si>
  <si>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</si>
  <si>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</si>
  <si>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</si>
  <si>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</si>
  <si>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</si>
  <si>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</si>
  <si>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</si>
  <si>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</si>
  <si>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</si>
  <si>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</si>
  <si>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</si>
  <si>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</si>
  <si>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</si>
  <si>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</si>
  <si>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</si>
  <si>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</si>
  <si>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</si>
  <si>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</si>
  <si>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</si>
  <si>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</si>
  <si>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</si>
  <si>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</si>
  <si>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</si>
  <si>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</si>
  <si>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</si>
  <si>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</si>
  <si>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</si>
  <si>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</si>
  <si>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 pénzeszközök változása (E Ft)</t>
  </si>
  <si>
    <t>32-33. számlák tárgyidőszaki záró egyenlege</t>
  </si>
  <si>
    <t xml:space="preserve">A  </t>
  </si>
  <si>
    <t>B814</t>
  </si>
  <si>
    <t>B816</t>
  </si>
  <si>
    <t>Előző évi felhalmozási célú előirányzat-maradvány, pénzmaradvány átvétel összesen</t>
  </si>
  <si>
    <t>Államháztartáson bellüli megelőlegezések</t>
  </si>
  <si>
    <t>Központi irányítószervi támogatás</t>
  </si>
  <si>
    <t xml:space="preserve">M </t>
  </si>
  <si>
    <t>helyi önk. Előző évi elszámolásból származó kiadások</t>
  </si>
  <si>
    <t>egyéb elvonások befizetések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</si>
  <si>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</si>
  <si>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</si>
  <si>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</si>
  <si>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</si>
  <si>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</si>
  <si>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</si>
  <si>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pü 5</t>
  </si>
  <si>
    <t>méltányossági alapon, valamint az állandó lakosok 25 nm kedvezménye</t>
  </si>
  <si>
    <t xml:space="preserve">méltányossági alapon </t>
  </si>
  <si>
    <t>adóelőleg csökkentés méltányossági alapon</t>
  </si>
  <si>
    <t>2018. évi eredeti ei.</t>
  </si>
  <si>
    <t>Támogatásértékű működési kiadás országos térségi fejl. Tanács és ktg.vetési szervei</t>
  </si>
  <si>
    <t>Felhalmozási célú pénzeszközátvétel államháztartáson kívülről</t>
  </si>
  <si>
    <t>Összes pénzmaradvány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</si>
  <si>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</si>
  <si>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</si>
  <si>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Felhalmozási célú bevételek (a tárgyi eszközök és immateriális javak értékesítése és a pénzügyi befektetések bevételei)</t>
  </si>
  <si>
    <t xml:space="preserve">   támogatásértékű működési kiadások államh.belülre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</si>
  <si>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</si>
  <si>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Támogatásértékű működési kiadás központi költségvetési szervnek (Bursa)</t>
  </si>
  <si>
    <t>Közvilágítás</t>
  </si>
  <si>
    <t>Működési célú pénzeszközátvétel civil szervezettől</t>
  </si>
  <si>
    <t>adó 3</t>
  </si>
  <si>
    <t>közterület felügyelő 0,75</t>
  </si>
  <si>
    <t>2019. évi eredeti ei.</t>
  </si>
  <si>
    <t>Kistelepülések szociális feladatainak támogatása</t>
  </si>
  <si>
    <t xml:space="preserve">TOP 1.2.1-15-VE1-2016-00035 azonosító számú „Varázserdő-varázserő” </t>
  </si>
  <si>
    <t>projekt fizikai befejezésének határideje 2019.04.30</t>
  </si>
  <si>
    <t>ÁFA</t>
  </si>
  <si>
    <t>Iskola tanterem parkettázás</t>
  </si>
  <si>
    <t>Felhalmozás célú pénzeszközátvétel egyéb vállalkozástól</t>
  </si>
  <si>
    <t>könyvtáros 1</t>
  </si>
  <si>
    <t>hivatalsegéd 1</t>
  </si>
  <si>
    <t>adóellenőr 0,5 (2 fő 6 órás 3,5 hóra)</t>
  </si>
  <si>
    <t>fizikai 19</t>
  </si>
  <si>
    <t>3 dajka</t>
  </si>
  <si>
    <t>0,5 dajka/takarító (bölcsőde)</t>
  </si>
  <si>
    <t>1 szakács (bölcsőde)</t>
  </si>
  <si>
    <t>adatok Fő-ben</t>
  </si>
  <si>
    <t>Önkormányzat 2017. évi zárszámadása</t>
  </si>
  <si>
    <t>Napraforgó Óvoda és 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</si>
  <si>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</si>
  <si>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</si>
  <si>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</si>
  <si>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</si>
  <si>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</si>
  <si>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</si>
  <si>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</si>
  <si>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</si>
  <si>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</si>
  <si>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</si>
  <si>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</si>
  <si>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</si>
  <si>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</si>
  <si>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</si>
  <si>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</si>
  <si>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</si>
  <si>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</si>
  <si>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</si>
  <si>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</si>
  <si>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</si>
  <si>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</si>
  <si>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</si>
  <si>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</si>
  <si>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</si>
  <si>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</si>
  <si>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</si>
  <si>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</si>
  <si>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Közös Hivatal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</si>
  <si>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</si>
  <si>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</si>
  <si>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</si>
  <si>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</si>
  <si>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</si>
  <si>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</si>
  <si>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</si>
  <si>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</si>
  <si>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</si>
  <si>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</si>
  <si>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</si>
  <si>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</si>
  <si>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</si>
  <si>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</si>
  <si>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</si>
  <si>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</si>
  <si>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</si>
  <si>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</si>
  <si>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</si>
  <si>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</si>
  <si>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</si>
  <si>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</si>
  <si>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</si>
  <si>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</si>
  <si>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</si>
  <si>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</si>
  <si>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</si>
  <si>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</si>
  <si>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</si>
  <si>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</si>
  <si>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</si>
  <si>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</si>
  <si>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</si>
  <si>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</si>
  <si>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</si>
  <si>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</si>
  <si>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</si>
  <si>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</si>
  <si>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</si>
  <si>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</si>
  <si>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</si>
  <si>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</si>
  <si>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</si>
  <si>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</si>
  <si>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</si>
  <si>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</si>
  <si>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</si>
  <si>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</si>
  <si>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</si>
  <si>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</si>
  <si>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</si>
  <si>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</si>
  <si>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</si>
  <si>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</si>
  <si>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</si>
  <si>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</si>
  <si>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</si>
  <si>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D/I/4a - ebből: költségvetési évben esedékes követelések készletértékesítés ellenértékére, szolgáltatások ellenértékére, közvetített szolgáltatások ellenértékére</t>
  </si>
  <si>
    <t>2017. évi tény (teljesítés)</t>
  </si>
  <si>
    <t>2020 évi eredeti ei.</t>
  </si>
  <si>
    <t>Tartalékok</t>
  </si>
  <si>
    <t>Költségvetésitámogatás</t>
  </si>
  <si>
    <t>BEVÉTELEK 2018</t>
  </si>
  <si>
    <t>KIADÁSOK 2018</t>
  </si>
  <si>
    <t>1. melléklet a …/2019. (IV.24.) önkormányzati rendelethez</t>
  </si>
  <si>
    <t>Finanszírozási kiadások (Belföldi értékpapírok kiadásai)</t>
  </si>
  <si>
    <t>Finanszírozási kiadások (Megelőlegezés)</t>
  </si>
  <si>
    <t>Finanszírozási bevételek  (Megelőlegezés)</t>
  </si>
  <si>
    <t>HELYI ADÓ BEVÉTELEK 2018</t>
  </si>
  <si>
    <t>TÁMOGATÁS ÉRTÉKŰ BEVÉTELEK 2018</t>
  </si>
  <si>
    <t>Egyéb műk.c. támogatás (Pályázat, Rendszeres gyv.kedv. 5800/fő Erzsébet utalvány)</t>
  </si>
  <si>
    <t>Egyéb műk.c. támogatás Önk-tól, Önk-i ktgv.szervtől</t>
  </si>
  <si>
    <t>Egyéb műk.c. támogatás Társulástól</t>
  </si>
  <si>
    <t>Egyéb műk.c. támogatás központi költségvetési szervtől (Bursa)</t>
  </si>
  <si>
    <t>Egyéb műk.c. támogatás Hungaricum pályázat</t>
  </si>
  <si>
    <t>Egyéb műk.c. támogatás BFT nyárbúcsúztató pályázat</t>
  </si>
  <si>
    <t>Egyéb műk.c. támogatás Bethlen Gábor Alap, Testvérkapcsolat pályázat</t>
  </si>
  <si>
    <t xml:space="preserve">BFT pályázat kilátótér, Önk-i fejlesztések pályázat járda, VP pályázat gépbeszerzés </t>
  </si>
  <si>
    <t>Fejezeti kezelésű előirányzatok EU-s programokra (Kerékpár út)</t>
  </si>
  <si>
    <t>Strandfejlesztés</t>
  </si>
  <si>
    <t>Közművelődési érdekeltségnövelő pályázat</t>
  </si>
  <si>
    <t>Önkormányzati étkeztetések fejelsztésének támogatása</t>
  </si>
  <si>
    <t>Önkormányzati fejlesztések támogatása (Járda)</t>
  </si>
  <si>
    <t>TÁMOGATÁS ÉRTÉKŰ KIADÁSOK 2018</t>
  </si>
  <si>
    <t>fejezeti kezelésű előirányzatok EU-s programokra és azok hazai társfinanszírozása (ASP pály. Visszafizetendő összeg)</t>
  </si>
  <si>
    <t>Áthúzódó bérkompenzáció, polgármesteri illemény támogatása</t>
  </si>
  <si>
    <t>Gyermekétkeztetés üzemeltetési támogatása (dolgozók bértámogatása)</t>
  </si>
  <si>
    <t>Bölcsődei dolgozók bértámogatása, bölcsődei üzemeltetési támogatás</t>
  </si>
  <si>
    <t>KÖZPONTI KÖLTSÉGVETÉSBŐL SZÁRMAZÓ TÁMOGATÁSOK 2018</t>
  </si>
  <si>
    <t>TOP-3.1.1-16-VE1-2017-00020 azonosító számú "Kerékpár út"</t>
  </si>
  <si>
    <t>projekt fizikai befejezésének határideje 2020.03.19</t>
  </si>
  <si>
    <t>Európai Uniós Projektek 2018</t>
  </si>
  <si>
    <t>Járdaépítés (BM pály.) Endrődi u., Mihálkovics u. egy része, Iskola előtti szakasz</t>
  </si>
  <si>
    <t>4.hrsz fejlesztése - Kilátó tér (BFT pályázatból)</t>
  </si>
  <si>
    <t>munkagép beszerzés (VP pály.)</t>
  </si>
  <si>
    <t>tőkeemelés Bahart</t>
  </si>
  <si>
    <t>Merse út, járda</t>
  </si>
  <si>
    <t>Március 15. u. útépítés és csap.víz</t>
  </si>
  <si>
    <t>Egyéb útportalanítás</t>
  </si>
  <si>
    <t>Törökház járda</t>
  </si>
  <si>
    <t>Kamerák</t>
  </si>
  <si>
    <t>HÉSZ</t>
  </si>
  <si>
    <t>Óvoda konyha tervezés</t>
  </si>
  <si>
    <t>Buszmegálló 2 db</t>
  </si>
  <si>
    <t>Fogorvosi rendelő vásárlás</t>
  </si>
  <si>
    <t>Játszótér</t>
  </si>
  <si>
    <t>Öntözőrendszer, udvar rendezés óvoda (megvalósult, dologi kiadások között)</t>
  </si>
  <si>
    <t>Vízmű telephely</t>
  </si>
  <si>
    <t>Mobil színpad elemek</t>
  </si>
  <si>
    <t>Faház vásárlás</t>
  </si>
  <si>
    <t>Ingatlan vásárlás (Kerékpárút kisajátításhoz)</t>
  </si>
  <si>
    <t>Iskola tetőtér beépítés</t>
  </si>
  <si>
    <t>Községháza összekötő járda vöröskő (megvalósult, dologi kiadások között)</t>
  </si>
  <si>
    <t>Fő u. csapadékvíz elvezetés</t>
  </si>
  <si>
    <t>Teherautó</t>
  </si>
  <si>
    <t>Elektromos autó Strandra</t>
  </si>
  <si>
    <t>Szökőkút, emlékmű</t>
  </si>
  <si>
    <t>Varázserdő</t>
  </si>
  <si>
    <t>Kerékpárút</t>
  </si>
  <si>
    <t>BERUHÁZÁS-FELÚJÍTÁS 2018</t>
  </si>
  <si>
    <t>Műk.c.tám. EGYÉB VÁLLALKOZÁSOK, Fogorvos tám., DRV lakossági ivóvíz és szennyvíz pályázat, BAHART pe átadás</t>
  </si>
  <si>
    <t>ÁTADOTT/ÁTVETT PÉNZESZKÖZÖK ÁLLAMHÁZTARTÁSON KÍVÜL 2018</t>
  </si>
  <si>
    <t>Felh.c.tám. EGYÉB CIVIL SZERV. (alapítvány, egyesület, helyi szervezet) Közalapítványnak átadott pe.</t>
  </si>
  <si>
    <t>BFT pályázat klátó tér I. és II. ütem</t>
  </si>
  <si>
    <t>Felhalmozás célú pénzeszközátvétel háztartásoktól (útépítési hozzájárulás)</t>
  </si>
  <si>
    <t>Rendszeres gyermekvédelmi kedvezmény (Erzsébet utalvány)</t>
  </si>
  <si>
    <t>Átmeneti segély, temetési segély, rendk.gyv.tám., Szoc.tv. 45.§ Önk.rend.</t>
  </si>
  <si>
    <t>Első lakáshoz jutók támogatása, születési támogatás, besikolázási támogatás Önk.rend.alapján</t>
  </si>
  <si>
    <t>ELLÁTOTTAK JUTTATÁSAI 2018</t>
  </si>
  <si>
    <t>igazgatás 1,75</t>
  </si>
  <si>
    <t>ebből strand, kemping 5,  temüsz 12, közfogl. 2</t>
  </si>
  <si>
    <t>4 óvónő</t>
  </si>
  <si>
    <t>2 kisgy.nevelő (bölcsőde)</t>
  </si>
  <si>
    <t>2 szakács (óvoda)</t>
  </si>
  <si>
    <t>2 szakács (egyéb műk.)</t>
  </si>
  <si>
    <t>4 ped.assz.</t>
  </si>
  <si>
    <t>KÖZVETETT TÁMOGATÁSOK 2018</t>
  </si>
  <si>
    <t>Finanszírozási kiadások (Belf.értékpapír vásárlás)</t>
  </si>
  <si>
    <t>ÖNKORMÁNYZATI MÉRLEG ÖSSZESEN 2018</t>
  </si>
  <si>
    <t>32-33. számlák nyitó tárgyidőszaki egyenlege</t>
  </si>
  <si>
    <t>- 003. számla tárgyidőszaki egyenlege</t>
  </si>
  <si>
    <t>+ 005. számla tárgyidőszaki egyenlege</t>
  </si>
  <si>
    <t>- 0981313 számla tárgyidőszaki egyenlege</t>
  </si>
  <si>
    <t>+/- 3651. számla tárgyidőszaki forgalma</t>
  </si>
  <si>
    <t>+/- 3654. számla tárgyidőszaki forgalma</t>
  </si>
  <si>
    <t>+/- 3671. számla tárgyidőszaki forgalma</t>
  </si>
  <si>
    <t>+/- 3678. számla tárgyidőszaki forgalma</t>
  </si>
  <si>
    <t>Önkormányzat 2018. évi zárszámadása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</si>
  <si>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</si>
  <si>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</si>
  <si>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</si>
  <si>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</si>
  <si>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</si>
  <si>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</si>
  <si>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</si>
  <si>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</si>
  <si>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</si>
  <si>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</si>
  <si>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</si>
  <si>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</si>
  <si>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</si>
  <si>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</si>
  <si>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</si>
  <si>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</si>
  <si>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</si>
  <si>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</si>
  <si>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F)        Vállalkozási tevékenységet terhelő befizetési kötelezettség (=B*0,09)</t>
  </si>
  <si>
    <t>19</t>
  </si>
  <si>
    <t>04 Saját termelésű készletek állományváltozása</t>
  </si>
  <si>
    <t>05 Saját előállítású eszközök aktivált értéke</t>
  </si>
  <si>
    <t>II Aktivált saját teljesítmények értéke (=±04+05)</t>
  </si>
  <si>
    <t>12 Eladott áruk beszerzési értéke</t>
  </si>
  <si>
    <t>13 Eladott (közvetített) szolgáltatások értéke</t>
  </si>
  <si>
    <t>20</t>
  </si>
  <si>
    <t>21</t>
  </si>
  <si>
    <t>22</t>
  </si>
  <si>
    <t>23</t>
  </si>
  <si>
    <t>24</t>
  </si>
  <si>
    <t>25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</si>
  <si>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</si>
  <si>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</si>
  <si>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</si>
  <si>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</si>
  <si>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</si>
  <si>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</si>
  <si>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</si>
  <si>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</si>
  <si>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</si>
  <si>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</si>
  <si>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</si>
  <si>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32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</si>
  <si>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</si>
  <si>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</si>
  <si>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</si>
  <si>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</si>
  <si>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</si>
  <si>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</si>
  <si>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</si>
  <si>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</si>
  <si>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</si>
  <si>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</si>
  <si>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</si>
  <si>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</si>
  <si>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</si>
  <si>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</si>
  <si>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</si>
  <si>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</si>
  <si>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 mérlegfordulónapi értékelése során megállapított (nem realizált) árfolyamvesztesége</t>
  </si>
  <si>
    <t>42</t>
  </si>
  <si>
    <t>43</t>
  </si>
  <si>
    <t>44</t>
  </si>
  <si>
    <t>Előző időszak (2017. év)</t>
  </si>
  <si>
    <t>Tárgyi időszak (2018. év)</t>
  </si>
  <si>
    <t>Alsóörsi Településműködtetési és Községg. Sz.</t>
  </si>
  <si>
    <t>A/III/2 Tartós hitelviszonyt megtestesítő értékpapírok (&gt;=A/III/2a+A/III/2/b)</t>
  </si>
  <si>
    <t>A/III/2a - ebből: államkötvények</t>
  </si>
  <si>
    <t>B/II/2 Forgatási célú hitelviszonyt megtestesítő értékpapírok (&gt;=B/II/2a+…+B/II/2e)</t>
  </si>
  <si>
    <t>B/II/2e - ebből: befektetési jegyek</t>
  </si>
  <si>
    <t>B/II Értékpapírok (=B/II/1+B/II/2)</t>
  </si>
  <si>
    <t>47</t>
  </si>
  <si>
    <t>50</t>
  </si>
  <si>
    <t>51</t>
  </si>
  <si>
    <t>C/III/2 Kincstárban vezetett forintszámlák</t>
  </si>
  <si>
    <t>53</t>
  </si>
  <si>
    <t>57</t>
  </si>
  <si>
    <t>69</t>
  </si>
  <si>
    <t>70</t>
  </si>
  <si>
    <t>73</t>
  </si>
  <si>
    <t>101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</si>
  <si>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</si>
  <si>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</si>
  <si>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</si>
  <si>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</si>
  <si>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143</t>
  </si>
  <si>
    <t>148</t>
  </si>
  <si>
    <t>158</t>
  </si>
  <si>
    <t>159</t>
  </si>
  <si>
    <t>161</t>
  </si>
  <si>
    <t>164</t>
  </si>
  <si>
    <t>166</t>
  </si>
  <si>
    <t>167</t>
  </si>
  <si>
    <t>171</t>
  </si>
  <si>
    <t>176</t>
  </si>
  <si>
    <t>179</t>
  </si>
  <si>
    <t>G/III Egyéb eszközök induláskori értéke és változásai</t>
  </si>
  <si>
    <t>180</t>
  </si>
  <si>
    <t>182</t>
  </si>
  <si>
    <t>183</t>
  </si>
  <si>
    <t>H/I/1 Költségvetési évben esedékes kötelezettségek személyi juttatásokra</t>
  </si>
  <si>
    <t>H/III/8 Letétre, megőrzésre, fedezetkezelésre átvett pénzeszközök, biztosítékok</t>
  </si>
  <si>
    <t>247</t>
  </si>
  <si>
    <t>249</t>
  </si>
  <si>
    <t>250</t>
  </si>
  <si>
    <t>Alsóörsi Településműködtetési és Községgazdálkodási Szerv.</t>
  </si>
  <si>
    <t>2018. évi módosított ei.</t>
  </si>
  <si>
    <t>2018. évi tény (teljesítés)</t>
  </si>
  <si>
    <t>2021 évi eredeti ei.</t>
  </si>
  <si>
    <t>-</t>
  </si>
  <si>
    <t>Állami támogatás mértéke</t>
  </si>
  <si>
    <t>Alsóörsi Közös Önkormámnyzati Hivatal fenntartásával kapcsolatos kimutatás 2018</t>
  </si>
  <si>
    <t>7,46 fő  létszám</t>
  </si>
  <si>
    <t>Lovas Község Önkormányzata átadott pénzeszköz</t>
  </si>
  <si>
    <t>3 fő</t>
  </si>
  <si>
    <t>Alsóörs székhelyen dolgozók száma</t>
  </si>
  <si>
    <t>11 fő</t>
  </si>
  <si>
    <t>Lovasi Kirendeltségen dolgozók száma</t>
  </si>
  <si>
    <t>14 fő</t>
  </si>
  <si>
    <t>B16</t>
  </si>
  <si>
    <t>B4082</t>
  </si>
  <si>
    <t>Egyéb kapott (járó) kamatok és kamatjellegű bevételek</t>
  </si>
  <si>
    <t>B411</t>
  </si>
  <si>
    <t>Egyéb működési bevételek</t>
  </si>
  <si>
    <t>Előző év költségvetési maradványának igénybevétele</t>
  </si>
  <si>
    <t>Központi, irányító szervi támogatás</t>
  </si>
  <si>
    <t>K322</t>
  </si>
  <si>
    <t>Egyéb kommunikációs szolgáltatások</t>
  </si>
  <si>
    <t>K351</t>
  </si>
  <si>
    <t>Működési célú előzetesen felszámított általános forgalmi adó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</si>
  <si>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</si>
  <si>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</si>
  <si>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</si>
  <si>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</si>
  <si>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</si>
  <si>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</si>
  <si>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</si>
  <si>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</si>
  <si>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</si>
  <si>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</si>
  <si>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</si>
  <si>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</si>
  <si>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</si>
  <si>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</si>
  <si>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K1112</t>
  </si>
  <si>
    <t>Szociális támogatások</t>
  </si>
  <si>
    <t>K1113</t>
  </si>
  <si>
    <t>Foglalkoztatottak egyéb személyi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</si>
  <si>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</si>
  <si>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</si>
  <si>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</si>
  <si>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</si>
  <si>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K21</t>
  </si>
  <si>
    <t>Szocho</t>
  </si>
  <si>
    <t>K24</t>
  </si>
  <si>
    <t>EHO</t>
  </si>
  <si>
    <t>K25</t>
  </si>
  <si>
    <t>Táppénz hozzájárulás</t>
  </si>
  <si>
    <t>K27</t>
  </si>
  <si>
    <t>SZJA</t>
  </si>
  <si>
    <t>K312</t>
  </si>
  <si>
    <t>Üzemeltetési anyagok beszerzése</t>
  </si>
  <si>
    <t>K3129</t>
  </si>
  <si>
    <t>Egyéb anyag beszerzés</t>
  </si>
  <si>
    <t>K337</t>
  </si>
  <si>
    <t>Egyéb szolgáltatások</t>
  </si>
  <si>
    <t>K341</t>
  </si>
  <si>
    <t>Kiküldetések kiadásai</t>
  </si>
  <si>
    <t>K355</t>
  </si>
  <si>
    <t>Egyéb dologi kiadások</t>
  </si>
  <si>
    <t>BEVÉTEL ÖSSZESEN</t>
  </si>
  <si>
    <t>KIADÁS ÖSSZESEN</t>
  </si>
  <si>
    <t xml:space="preserve">Alsóörs </t>
  </si>
  <si>
    <t xml:space="preserve">Lovas </t>
  </si>
  <si>
    <t>lakosságszám 2018.01.01 (fő)</t>
  </si>
  <si>
    <t>fő</t>
  </si>
  <si>
    <t>KIADÁS MEGOSZLÁSA</t>
  </si>
  <si>
    <t>működésre</t>
  </si>
  <si>
    <t>Alsóörsi dolgozók jutalmazására 2017. évi beszámoló elkészítéséért)</t>
  </si>
  <si>
    <t>Lovasi dolgozók költségvetésben betervezett kereten túli jutalmazására</t>
  </si>
  <si>
    <t>Lovas személyi juttatás, utazási ktgtérítés, cafetéria, járulékok</t>
  </si>
  <si>
    <t>Alsóörs személyi juttatás, utazási ktgtérítés, cafetéria, járulékok, telefon költség, irodaszer</t>
  </si>
  <si>
    <t>2018. ÉVI BEVÉTEL-KIADÁS (tartalmazza az OGY válsztás bevételét és kiadását is)</t>
  </si>
  <si>
    <t>LAKOSSÁGSZÁM ARÁNYOS TÁMOGATÁS ÖSSZESEN</t>
  </si>
  <si>
    <t>Egyéb működési célú támogatások bevételei államháztartáson belülről (OGY választás)</t>
  </si>
  <si>
    <t>Kiadás (Ft)</t>
  </si>
  <si>
    <t>Támogatás (Ft)</t>
  </si>
  <si>
    <t>összesen</t>
  </si>
  <si>
    <t>Rovat</t>
  </si>
  <si>
    <t>megnevezés</t>
  </si>
  <si>
    <t>összeg (Ft)</t>
  </si>
  <si>
    <t>1. melléklet a 4/2019. (IV.24.) önkormányzati rendelethez</t>
  </si>
  <si>
    <t>2. melléklet a 4/2019. (IV.24.) önkormányzati rendelethez</t>
  </si>
  <si>
    <t>3. melléklet a 4/2019. (IV.24.) önkormányzati rendelethez</t>
  </si>
  <si>
    <t>4. melléklet a 4/2019. (IV.24.) önkormányzati rendelethez</t>
  </si>
  <si>
    <t>5. melléklet a 4/2019. (IV.24.) önkormányzati rendelethez</t>
  </si>
  <si>
    <t>6. melléklet a 4/2019. (IV.24.) önkormányzati rendelethez</t>
  </si>
  <si>
    <t>7. melléklet a 4/2019. (IV.24.) önkormányzati rendelethez</t>
  </si>
  <si>
    <t>8. melléklet a 4/2019. (IV.24.) önkormányzati rendelethez</t>
  </si>
  <si>
    <t>9. melléklet a 4/2019. (IV.24.) önkormányzati rendelethez</t>
  </si>
  <si>
    <t>10. melléklet a 4/2019. (IV.24.) önkormányzati rendelethez</t>
  </si>
  <si>
    <t>11. melléklet a 4/2019. (IV.24.) önkormányzati rendelethez</t>
  </si>
  <si>
    <t>12. melléklet a 4/2019. (IV.24.) önkormányzati rendelethez</t>
  </si>
  <si>
    <t>13. melléklet a 4/2019. (IV.24.) önkormányzati rendelethez</t>
  </si>
  <si>
    <t>14. melléklet a 4/2019. (IV.24.) önkormányzati rendelethez</t>
  </si>
  <si>
    <t>15. melléklet a 4/2019. (IV.24.) önkormányzati rendelethez</t>
  </si>
  <si>
    <t>16. melléklet a 4/2019. (IV.24.) önkormányzati rendelethez</t>
  </si>
  <si>
    <t>17. melléklet a4/2019. (IV.24.)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</si>
</sst>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  <numFmt numFmtId="167" formatCode="_-* #,##0\ _F_t_-;\-* #,##0\ _F_t_-;_-* \-??\ _F_t_-;_-@_-"/>
  </numFmts>
  <fonts count="57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name val="Arial"/>
    </font>
    <font>
      <b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64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4" fillId="0" borderId="1" xfId="4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5" fillId="0" borderId="1" xfId="4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4" fontId="16" fillId="5" borderId="1" xfId="4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justify" wrapText="1"/>
    </xf>
    <xf numFmtId="0" fontId="13" fillId="2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1" fillId="3" borderId="1" xfId="0" applyFont="1" applyFill="1" applyBorder="1" applyAlignment="1">
      <alignment horizontal="justify" wrapText="1"/>
    </xf>
    <xf numFmtId="0" fontId="17" fillId="0" borderId="0" xfId="0" applyFont="1"/>
    <xf numFmtId="0" fontId="12" fillId="0" borderId="1" xfId="0" applyFont="1" applyFill="1" applyBorder="1" applyAlignment="1">
      <alignment wrapText="1"/>
    </xf>
    <xf numFmtId="0" fontId="18" fillId="0" borderId="0" xfId="0" applyFont="1"/>
    <xf numFmtId="0" fontId="11" fillId="5" borderId="1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2" fillId="0" borderId="1" xfId="4" applyNumberFormat="1" applyFont="1" applyFill="1" applyBorder="1" applyAlignment="1">
      <alignment horizontal="left" vertical="center" wrapText="1"/>
    </xf>
    <xf numFmtId="3" fontId="22" fillId="0" borderId="1" xfId="4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164" fontId="23" fillId="0" borderId="1" xfId="4" applyNumberFormat="1" applyFont="1" applyFill="1" applyBorder="1" applyAlignment="1">
      <alignment horizontal="left" vertical="center" wrapText="1"/>
    </xf>
    <xf numFmtId="164" fontId="24" fillId="0" borderId="0" xfId="4" applyNumberFormat="1" applyFont="1" applyFill="1" applyBorder="1" applyAlignment="1">
      <alignment horizontal="left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5" fillId="0" borderId="1" xfId="4" applyNumberFormat="1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3" fontId="3" fillId="0" borderId="0" xfId="4" applyNumberFormat="1" applyFont="1" applyFill="1" applyBorder="1" applyAlignment="1">
      <alignment horizontal="right" vertical="center"/>
    </xf>
    <xf numFmtId="3" fontId="3" fillId="0" borderId="0" xfId="4" applyNumberFormat="1" applyFont="1" applyFill="1" applyBorder="1" applyAlignment="1">
      <alignment horizontal="right" vertical="center" wrapText="1"/>
    </xf>
    <xf numFmtId="3" fontId="26" fillId="0" borderId="0" xfId="0" applyNumberFormat="1" applyFont="1"/>
    <xf numFmtId="164" fontId="12" fillId="0" borderId="1" xfId="4" applyNumberFormat="1" applyFont="1" applyFill="1" applyBorder="1" applyAlignment="1">
      <alignment horizontal="left" vertical="center" wrapText="1"/>
    </xf>
    <xf numFmtId="3" fontId="27" fillId="0" borderId="1" xfId="4" applyNumberFormat="1" applyFont="1" applyFill="1" applyBorder="1" applyAlignment="1">
      <alignment horizontal="right" vertical="center"/>
    </xf>
    <xf numFmtId="3" fontId="27" fillId="0" borderId="1" xfId="4" applyNumberFormat="1" applyFont="1" applyFill="1" applyBorder="1" applyAlignment="1">
      <alignment horizontal="right" vertical="center" wrapText="1"/>
    </xf>
    <xf numFmtId="164" fontId="27" fillId="0" borderId="0" xfId="4" applyNumberFormat="1" applyFont="1" applyFill="1" applyBorder="1" applyAlignment="1">
      <alignment horizontal="left" vertical="center"/>
    </xf>
    <xf numFmtId="164" fontId="27" fillId="0" borderId="0" xfId="4" applyNumberFormat="1" applyFont="1" applyFill="1" applyBorder="1" applyAlignment="1">
      <alignment horizontal="left" vertical="center" wrapText="1"/>
    </xf>
    <xf numFmtId="164" fontId="28" fillId="0" borderId="1" xfId="4" applyNumberFormat="1" applyFont="1" applyFill="1" applyBorder="1" applyAlignment="1">
      <alignment horizontal="left" vertical="center" wrapText="1"/>
    </xf>
    <xf numFmtId="3" fontId="29" fillId="0" borderId="1" xfId="4" applyNumberFormat="1" applyFont="1" applyFill="1" applyBorder="1" applyAlignment="1">
      <alignment horizontal="right" vertical="center" wrapText="1"/>
    </xf>
    <xf numFmtId="164" fontId="29" fillId="0" borderId="0" xfId="4" applyNumberFormat="1" applyFont="1" applyFill="1" applyBorder="1" applyAlignment="1">
      <alignment horizontal="left" vertical="center" wrapText="1"/>
    </xf>
    <xf numFmtId="164" fontId="25" fillId="0" borderId="0" xfId="4" applyNumberFormat="1" applyFont="1" applyFill="1" applyBorder="1" applyAlignment="1">
      <alignment horizontal="left" vertical="center" wrapText="1"/>
    </xf>
    <xf numFmtId="164" fontId="30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0" fontId="12" fillId="0" borderId="0" xfId="0" applyFont="1"/>
    <xf numFmtId="3" fontId="25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3" fontId="2" fillId="0" borderId="0" xfId="0" applyNumberFormat="1" applyFont="1"/>
    <xf numFmtId="0" fontId="20" fillId="0" borderId="0" xfId="0" applyFont="1"/>
    <xf numFmtId="0" fontId="26" fillId="0" borderId="0" xfId="0" applyFont="1" applyFill="1" applyBorder="1"/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31" fillId="0" borderId="1" xfId="0" applyFont="1" applyBorder="1"/>
    <xf numFmtId="0" fontId="20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6" fillId="0" borderId="0" xfId="0" applyFont="1"/>
    <xf numFmtId="3" fontId="26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0" xfId="0" applyFont="1"/>
    <xf numFmtId="0" fontId="33" fillId="0" borderId="0" xfId="0" applyFont="1"/>
    <xf numFmtId="164" fontId="23" fillId="0" borderId="0" xfId="4" applyNumberFormat="1" applyFont="1" applyFill="1" applyBorder="1" applyAlignment="1">
      <alignment horizontal="left" vertical="center" wrapText="1"/>
    </xf>
    <xf numFmtId="164" fontId="25" fillId="0" borderId="0" xfId="4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8" fillId="0" borderId="0" xfId="0" applyFont="1" applyFill="1"/>
    <xf numFmtId="0" fontId="11" fillId="0" borderId="0" xfId="0" applyFont="1" applyFill="1" applyBorder="1" applyAlignment="1">
      <alignment wrapText="1"/>
    </xf>
    <xf numFmtId="2" fontId="34" fillId="0" borderId="0" xfId="4" applyNumberFormat="1" applyFont="1" applyFill="1" applyBorder="1" applyAlignment="1">
      <alignment horizontal="center" vertical="center" wrapText="1"/>
    </xf>
    <xf numFmtId="3" fontId="27" fillId="0" borderId="1" xfId="4" applyNumberFormat="1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wrapText="1"/>
    </xf>
    <xf numFmtId="0" fontId="36" fillId="0" borderId="3" xfId="0" applyFont="1" applyBorder="1" applyAlignment="1">
      <alignment horizontal="center" vertical="center" wrapText="1"/>
    </xf>
    <xf numFmtId="164" fontId="14" fillId="0" borderId="1" xfId="4" applyNumberFormat="1" applyFont="1" applyFill="1" applyBorder="1" applyAlignment="1">
      <alignment vertical="center" wrapText="1"/>
    </xf>
    <xf numFmtId="3" fontId="14" fillId="0" borderId="1" xfId="4" applyNumberFormat="1" applyFont="1" applyFill="1" applyBorder="1" applyAlignment="1">
      <alignment horizontal="center" vertical="center" wrapText="1"/>
    </xf>
    <xf numFmtId="3" fontId="22" fillId="0" borderId="1" xfId="4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22" fillId="0" borderId="7" xfId="4" applyNumberFormat="1" applyFont="1" applyFill="1" applyBorder="1" applyAlignment="1">
      <alignment horizontal="center" vertical="center" wrapText="1"/>
    </xf>
    <xf numFmtId="0" fontId="37" fillId="0" borderId="9" xfId="0" applyFont="1" applyFill="1" applyBorder="1"/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35" fillId="6" borderId="13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6" fillId="0" borderId="0" xfId="2" applyFont="1" applyAlignment="1" applyProtection="1"/>
    <xf numFmtId="0" fontId="2" fillId="0" borderId="1" xfId="0" applyFont="1" applyBorder="1"/>
    <xf numFmtId="0" fontId="12" fillId="0" borderId="1" xfId="0" applyFont="1" applyFill="1" applyBorder="1" applyAlignment="1">
      <alignment horizontal="right" vertical="center"/>
    </xf>
    <xf numFmtId="0" fontId="4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1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43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0" xfId="0" applyFont="1" applyBorder="1"/>
    <xf numFmtId="0" fontId="45" fillId="0" borderId="1" xfId="0" applyFont="1" applyBorder="1" applyAlignment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8" fillId="10" borderId="1" xfId="0" applyFont="1" applyFill="1" applyBorder="1"/>
    <xf numFmtId="0" fontId="14" fillId="1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 vertical="center"/>
    </xf>
    <xf numFmtId="0" fontId="44" fillId="9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right" vertical="center"/>
    </xf>
    <xf numFmtId="0" fontId="44" fillId="2" borderId="1" xfId="0" applyFont="1" applyFill="1" applyBorder="1"/>
    <xf numFmtId="0" fontId="43" fillId="2" borderId="1" xfId="0" applyFont="1" applyFill="1" applyBorder="1"/>
    <xf numFmtId="0" fontId="12" fillId="0" borderId="1" xfId="0" applyFont="1" applyBorder="1" applyAlignment="1">
      <alignment horizontal="right"/>
    </xf>
    <xf numFmtId="0" fontId="16" fillId="10" borderId="1" xfId="0" applyFont="1" applyFill="1" applyBorder="1" applyAlignment="1">
      <alignment horizontal="right"/>
    </xf>
    <xf numFmtId="0" fontId="49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44" fillId="6" borderId="1" xfId="0" applyFont="1" applyFill="1" applyBorder="1"/>
    <xf numFmtId="0" fontId="15" fillId="6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22" fillId="1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5" fillId="12" borderId="1" xfId="1" applyNumberFormat="1" applyFont="1" applyFill="1" applyBorder="1" applyAlignment="1">
      <alignment horizontal="center" vertical="center" wrapText="1"/>
    </xf>
    <xf numFmtId="165" fontId="11" fillId="11" borderId="1" xfId="1" applyNumberFormat="1" applyFont="1" applyFill="1" applyBorder="1" applyAlignment="1">
      <alignment horizontal="center" vertical="center"/>
    </xf>
    <xf numFmtId="165" fontId="11" fillId="12" borderId="1" xfId="1" applyNumberFormat="1" applyFont="1" applyFill="1" applyBorder="1" applyAlignment="1">
      <alignment horizontal="center" vertical="center"/>
    </xf>
    <xf numFmtId="165" fontId="13" fillId="14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3" fillId="12" borderId="1" xfId="1" applyNumberFormat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7" fillId="0" borderId="0" xfId="1" applyNumberFormat="1" applyFont="1"/>
    <xf numFmtId="165" fontId="18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165" fontId="26" fillId="0" borderId="1" xfId="1" applyNumberFormat="1" applyFont="1" applyBorder="1" applyAlignment="1">
      <alignment horizontal="right" vertical="center"/>
    </xf>
    <xf numFmtId="0" fontId="50" fillId="0" borderId="1" xfId="0" applyFont="1" applyBorder="1" applyAlignment="1">
      <alignment wrapText="1"/>
    </xf>
    <xf numFmtId="2" fontId="34" fillId="0" borderId="1" xfId="4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1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0" fillId="0" borderId="0" xfId="1" applyNumberFormat="1" applyFont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justify" wrapText="1"/>
    </xf>
    <xf numFmtId="165" fontId="13" fillId="0" borderId="1" xfId="1" applyNumberFormat="1" applyFont="1" applyBorder="1" applyAlignment="1">
      <alignment horizontal="justify" vertical="center" wrapText="1"/>
    </xf>
    <xf numFmtId="165" fontId="13" fillId="7" borderId="1" xfId="1" applyNumberFormat="1" applyFont="1" applyFill="1" applyBorder="1" applyAlignment="1">
      <alignment horizontal="justify" wrapText="1"/>
    </xf>
    <xf numFmtId="165" fontId="12" fillId="7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justify" wrapText="1"/>
    </xf>
    <xf numFmtId="165" fontId="12" fillId="0" borderId="1" xfId="1" applyNumberFormat="1" applyFont="1" applyBorder="1" applyAlignment="1">
      <alignment horizontal="justify" wrapText="1"/>
    </xf>
    <xf numFmtId="165" fontId="12" fillId="0" borderId="1" xfId="1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justify" wrapText="1"/>
    </xf>
    <xf numFmtId="165" fontId="11" fillId="3" borderId="1" xfId="1" applyNumberFormat="1" applyFont="1" applyFill="1" applyBorder="1" applyAlignment="1">
      <alignment horizontal="justify" wrapText="1"/>
    </xf>
    <xf numFmtId="165" fontId="13" fillId="7" borderId="1" xfId="1" applyNumberFormat="1" applyFont="1" applyFill="1" applyBorder="1" applyAlignment="1">
      <alignment wrapText="1"/>
    </xf>
    <xf numFmtId="165" fontId="12" fillId="0" borderId="1" xfId="1" applyNumberFormat="1" applyFont="1" applyFill="1" applyBorder="1" applyAlignment="1">
      <alignment wrapText="1"/>
    </xf>
    <xf numFmtId="165" fontId="12" fillId="0" borderId="1" xfId="1" applyNumberFormat="1" applyFont="1" applyBorder="1" applyAlignment="1">
      <alignment wrapText="1"/>
    </xf>
    <xf numFmtId="165" fontId="13" fillId="0" borderId="1" xfId="1" applyNumberFormat="1" applyFont="1" applyBorder="1" applyAlignment="1">
      <alignment wrapText="1"/>
    </xf>
    <xf numFmtId="165" fontId="11" fillId="3" borderId="1" xfId="1" applyNumberFormat="1" applyFont="1" applyFill="1" applyBorder="1" applyAlignment="1">
      <alignment wrapText="1"/>
    </xf>
    <xf numFmtId="165" fontId="11" fillId="4" borderId="1" xfId="1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left" vertical="center" wrapText="1"/>
    </xf>
    <xf numFmtId="165" fontId="11" fillId="5" borderId="1" xfId="1" applyNumberFormat="1" applyFont="1" applyFill="1" applyBorder="1" applyAlignment="1">
      <alignment wrapText="1"/>
    </xf>
    <xf numFmtId="165" fontId="39" fillId="0" borderId="1" xfId="1" applyNumberFormat="1" applyFont="1" applyBorder="1" applyAlignment="1">
      <alignment wrapText="1"/>
    </xf>
    <xf numFmtId="165" fontId="13" fillId="0" borderId="1" xfId="1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3" fillId="8" borderId="1" xfId="1" applyNumberFormat="1" applyFont="1" applyFill="1" applyBorder="1" applyAlignment="1">
      <alignment horizontal="right" vertical="center" wrapText="1"/>
    </xf>
    <xf numFmtId="165" fontId="13" fillId="9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4" fillId="8" borderId="1" xfId="1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3" fontId="2" fillId="0" borderId="1" xfId="0" applyNumberFormat="1" applyFont="1" applyBorder="1" applyAlignment="1">
      <alignment horizontal="center" vertical="center"/>
    </xf>
    <xf numFmtId="167" fontId="54" fillId="0" borderId="18" xfId="1" applyNumberFormat="1" applyFont="1" applyFill="1" applyBorder="1" applyAlignment="1" applyProtection="1"/>
    <xf numFmtId="0" fontId="50" fillId="0" borderId="17" xfId="0" applyFont="1" applyBorder="1"/>
    <xf numFmtId="167" fontId="54" fillId="0" borderId="19" xfId="1" applyNumberFormat="1" applyFont="1" applyFill="1" applyBorder="1" applyAlignment="1" applyProtection="1"/>
    <xf numFmtId="0" fontId="50" fillId="0" borderId="20" xfId="0" applyFont="1" applyBorder="1" applyAlignment="1">
      <alignment wrapText="1"/>
    </xf>
    <xf numFmtId="167" fontId="54" fillId="0" borderId="1" xfId="1" applyNumberFormat="1" applyFont="1" applyFill="1" applyBorder="1" applyAlignment="1" applyProtection="1"/>
    <xf numFmtId="167" fontId="54" fillId="16" borderId="1" xfId="1" applyNumberFormat="1" applyFont="1" applyFill="1" applyBorder="1" applyAlignment="1" applyProtection="1"/>
    <xf numFmtId="3" fontId="26" fillId="16" borderId="1" xfId="0" applyNumberFormat="1" applyFont="1" applyFill="1" applyBorder="1" applyAlignment="1">
      <alignment wrapText="1"/>
    </xf>
    <xf numFmtId="165" fontId="20" fillId="16" borderId="1" xfId="1" applyNumberFormat="1" applyFont="1" applyFill="1" applyBorder="1" applyAlignment="1">
      <alignment vertical="center" wrapText="1"/>
    </xf>
    <xf numFmtId="0" fontId="26" fillId="16" borderId="0" xfId="0" applyFont="1" applyFill="1" applyBorder="1" applyAlignment="1">
      <alignment wrapText="1"/>
    </xf>
    <xf numFmtId="0" fontId="50" fillId="0" borderId="21" xfId="0" applyFont="1" applyBorder="1" applyAlignment="1">
      <alignment wrapText="1"/>
    </xf>
    <xf numFmtId="0" fontId="31" fillId="0" borderId="0" xfId="0" applyFont="1" applyBorder="1"/>
    <xf numFmtId="165" fontId="26" fillId="0" borderId="0" xfId="1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8" fillId="0" borderId="14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37" fillId="0" borderId="10" xfId="1" applyNumberFormat="1" applyFont="1" applyFill="1" applyBorder="1" applyAlignment="1">
      <alignment horizontal="center" vertical="center"/>
    </xf>
    <xf numFmtId="165" fontId="42" fillId="0" borderId="1" xfId="1" applyNumberFormat="1" applyFont="1" applyBorder="1" applyAlignment="1">
      <alignment horizontal="right"/>
    </xf>
    <xf numFmtId="0" fontId="22" fillId="0" borderId="0" xfId="0" applyFont="1"/>
    <xf numFmtId="0" fontId="0" fillId="0" borderId="1" xfId="0" applyBorder="1"/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3" fontId="55" fillId="0" borderId="0" xfId="0" applyNumberFormat="1" applyFont="1" applyAlignment="1">
      <alignment horizontal="right" vertical="top" wrapText="1"/>
    </xf>
    <xf numFmtId="3" fontId="56" fillId="0" borderId="0" xfId="0" applyNumberFormat="1" applyFont="1" applyAlignment="1">
      <alignment horizontal="right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3" fontId="55" fillId="0" borderId="1" xfId="0" applyNumberFormat="1" applyFont="1" applyBorder="1" applyAlignment="1">
      <alignment horizontal="right" vertical="top" wrapText="1"/>
    </xf>
    <xf numFmtId="0" fontId="56" fillId="0" borderId="1" xfId="0" applyFont="1" applyBorder="1" applyAlignment="1">
      <alignment horizontal="left" vertical="top" wrapText="1"/>
    </xf>
    <xf numFmtId="3" fontId="56" fillId="0" borderId="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0" xfId="0" applyFont="1" applyBorder="1"/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3" fontId="56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5" fillId="9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vertical="center"/>
    </xf>
    <xf numFmtId="166" fontId="14" fillId="10" borderId="1" xfId="0" applyNumberFormat="1" applyFont="1" applyFill="1" applyBorder="1" applyAlignment="1">
      <alignment vertical="center"/>
    </xf>
    <xf numFmtId="166" fontId="43" fillId="9" borderId="1" xfId="0" applyNumberFormat="1" applyFont="1" applyFill="1" applyBorder="1" applyAlignment="1">
      <alignment vertical="center"/>
    </xf>
    <xf numFmtId="0" fontId="43" fillId="9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43" fillId="9" borderId="1" xfId="0" applyFont="1" applyFill="1" applyBorder="1" applyAlignment="1">
      <alignment horizontal="left" vertical="center"/>
    </xf>
    <xf numFmtId="0" fontId="43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165" fontId="0" fillId="0" borderId="1" xfId="1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Border="1"/>
    <xf numFmtId="165" fontId="0" fillId="0" borderId="0" xfId="1" applyNumberFormat="1" applyFont="1" applyBorder="1"/>
    <xf numFmtId="165" fontId="8" fillId="0" borderId="0" xfId="1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8" fillId="0" borderId="0" xfId="0" applyFont="1" applyBorder="1"/>
    <xf numFmtId="0" fontId="0" fillId="0" borderId="0" xfId="0" applyFill="1" applyBorder="1"/>
    <xf numFmtId="0" fontId="17" fillId="0" borderId="1" xfId="0" applyFont="1" applyBorder="1" applyAlignment="1">
      <alignment horizontal="left" wrapText="1"/>
    </xf>
    <xf numFmtId="165" fontId="17" fillId="0" borderId="1" xfId="1" applyNumberFormat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" xfId="0" applyFont="1" applyBorder="1"/>
    <xf numFmtId="165" fontId="8" fillId="0" borderId="1" xfId="1" applyNumberFormat="1" applyFont="1" applyBorder="1"/>
    <xf numFmtId="0" fontId="17" fillId="0" borderId="1" xfId="0" applyFont="1" applyBorder="1" applyAlignment="1">
      <alignment wrapText="1"/>
    </xf>
    <xf numFmtId="165" fontId="17" fillId="0" borderId="1" xfId="1" applyNumberFormat="1" applyFont="1" applyBorder="1"/>
    <xf numFmtId="0" fontId="8" fillId="0" borderId="1" xfId="0" applyFont="1" applyBorder="1" applyAlignment="1">
      <alignment wrapText="1"/>
    </xf>
    <xf numFmtId="0" fontId="17" fillId="0" borderId="1" xfId="0" applyFont="1" applyBorder="1"/>
    <xf numFmtId="165" fontId="12" fillId="0" borderId="0" xfId="1" applyNumberFormat="1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/>
    <xf numFmtId="0" fontId="16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view="pageBreakPreview" zoomScale="66" zoomScaleNormal="60" zoomScaleSheetLayoutView="66" workbookViewId="0">
      <pane ySplit="6" topLeftCell="A7" activePane="bottomLeft" state="frozen"/>
      <selection pane="bottomLeft" activeCell="L1" sqref="L1"/>
    </sheetView>
  </sheetViews>
  <sheetFormatPr defaultColWidth="9.109375" defaultRowHeight="13.2"/>
  <cols>
    <col min="1" max="1" width="7.44140625" style="1" customWidth="1"/>
    <col min="2" max="2" width="55" style="26" customWidth="1"/>
    <col min="3" max="3" width="19.44140625" style="181" customWidth="1"/>
    <col min="4" max="4" width="20.6640625" style="181" customWidth="1"/>
    <col min="5" max="5" width="21.44140625" style="181" customWidth="1"/>
    <col min="6" max="8" width="19.44140625" style="181" customWidth="1"/>
    <col min="9" max="10" width="18.44140625" style="181" customWidth="1"/>
    <col min="11" max="11" width="19.44140625" style="181" customWidth="1"/>
    <col min="12" max="13" width="18.44140625" style="181" customWidth="1"/>
    <col min="14" max="14" width="19.44140625" style="181" customWidth="1"/>
    <col min="15" max="15" width="20.33203125" style="181" customWidth="1"/>
    <col min="16" max="16" width="20.6640625" style="181" customWidth="1"/>
    <col min="17" max="17" width="20.33203125" style="181" customWidth="1"/>
    <col min="18" max="18" width="21.33203125" style="181" customWidth="1"/>
    <col min="19" max="19" width="19.33203125" style="181" customWidth="1"/>
    <col min="20" max="20" width="20.44140625" style="181" customWidth="1"/>
    <col min="21" max="21" width="18.44140625" style="181" customWidth="1"/>
    <col min="22" max="22" width="22.6640625" style="181" customWidth="1"/>
    <col min="23" max="23" width="18.44140625" style="181" customWidth="1"/>
    <col min="24" max="25" width="9.109375" style="71"/>
    <col min="26" max="16384" width="9.109375" style="1"/>
  </cols>
  <sheetData>
    <row r="1" spans="1:23" ht="28.2">
      <c r="B1" s="4"/>
      <c r="L1" s="352" t="s">
        <v>745</v>
      </c>
    </row>
    <row r="2" spans="1:23" ht="28.2">
      <c r="B2" s="4" t="s">
        <v>147</v>
      </c>
      <c r="T2" s="181" t="s">
        <v>470</v>
      </c>
    </row>
    <row r="3" spans="1:23" ht="20.399999999999999">
      <c r="B3" s="6" t="s">
        <v>468</v>
      </c>
    </row>
    <row r="4" spans="1:23" ht="20.399999999999999">
      <c r="B4" s="6"/>
      <c r="T4" s="181" t="s">
        <v>93</v>
      </c>
    </row>
    <row r="5" spans="1:23" ht="79.5" customHeight="1">
      <c r="B5" s="7" t="s">
        <v>1</v>
      </c>
      <c r="C5" s="182" t="s">
        <v>2</v>
      </c>
      <c r="D5" s="182" t="s">
        <v>70</v>
      </c>
      <c r="E5" s="182" t="s">
        <v>128</v>
      </c>
      <c r="F5" s="182" t="s">
        <v>69</v>
      </c>
      <c r="G5" s="182" t="s">
        <v>71</v>
      </c>
      <c r="H5" s="182" t="s">
        <v>129</v>
      </c>
      <c r="I5" s="182" t="s">
        <v>3</v>
      </c>
      <c r="J5" s="182" t="s">
        <v>72</v>
      </c>
      <c r="K5" s="182" t="s">
        <v>130</v>
      </c>
      <c r="L5" s="182" t="s">
        <v>76</v>
      </c>
      <c r="M5" s="182" t="s">
        <v>73</v>
      </c>
      <c r="N5" s="182" t="s">
        <v>131</v>
      </c>
      <c r="O5" s="183" t="s">
        <v>4</v>
      </c>
      <c r="P5" s="183" t="s">
        <v>5</v>
      </c>
      <c r="Q5" s="183" t="s">
        <v>140</v>
      </c>
      <c r="R5" s="184" t="s">
        <v>74</v>
      </c>
      <c r="S5" s="183" t="s">
        <v>75</v>
      </c>
      <c r="T5" s="184" t="s">
        <v>77</v>
      </c>
      <c r="U5" s="183" t="s">
        <v>78</v>
      </c>
      <c r="V5" s="184" t="s">
        <v>132</v>
      </c>
      <c r="W5" s="183" t="s">
        <v>133</v>
      </c>
    </row>
    <row r="6" spans="1:23" ht="13.8">
      <c r="B6" s="7" t="s">
        <v>6</v>
      </c>
      <c r="C6" s="182" t="s">
        <v>7</v>
      </c>
      <c r="D6" s="185" t="s">
        <v>8</v>
      </c>
      <c r="E6" s="182" t="s">
        <v>9</v>
      </c>
      <c r="F6" s="182" t="s">
        <v>10</v>
      </c>
      <c r="G6" s="182" t="s">
        <v>11</v>
      </c>
      <c r="H6" s="182" t="s">
        <v>12</v>
      </c>
      <c r="I6" s="182" t="s">
        <v>13</v>
      </c>
      <c r="J6" s="182" t="s">
        <v>14</v>
      </c>
      <c r="K6" s="182" t="s">
        <v>15</v>
      </c>
      <c r="L6" s="182" t="s">
        <v>16</v>
      </c>
      <c r="M6" s="182" t="s">
        <v>17</v>
      </c>
      <c r="N6" s="182" t="s">
        <v>18</v>
      </c>
      <c r="O6" s="183" t="s">
        <v>80</v>
      </c>
      <c r="P6" s="183" t="s">
        <v>81</v>
      </c>
      <c r="Q6" s="183" t="s">
        <v>134</v>
      </c>
      <c r="R6" s="184" t="s">
        <v>135</v>
      </c>
      <c r="S6" s="183" t="s">
        <v>136</v>
      </c>
      <c r="T6" s="184" t="s">
        <v>137</v>
      </c>
      <c r="U6" s="183" t="s">
        <v>138</v>
      </c>
      <c r="V6" s="184" t="s">
        <v>139</v>
      </c>
      <c r="W6" s="183" t="s">
        <v>141</v>
      </c>
    </row>
    <row r="7" spans="1:23" ht="93.75" customHeight="1">
      <c r="A7" s="1">
        <v>1</v>
      </c>
      <c r="B7" s="10" t="s">
        <v>351</v>
      </c>
      <c r="C7" s="186">
        <v>58504709</v>
      </c>
      <c r="D7" s="186">
        <v>64351945</v>
      </c>
      <c r="E7" s="186">
        <v>64351945</v>
      </c>
      <c r="F7" s="186">
        <v>0</v>
      </c>
      <c r="G7" s="186">
        <v>723001</v>
      </c>
      <c r="H7" s="187">
        <v>723001</v>
      </c>
      <c r="I7" s="187">
        <v>163361822</v>
      </c>
      <c r="J7" s="187">
        <v>176866740</v>
      </c>
      <c r="K7" s="187">
        <v>176866740</v>
      </c>
      <c r="L7" s="187">
        <v>28281960</v>
      </c>
      <c r="M7" s="187">
        <v>33041068</v>
      </c>
      <c r="N7" s="187">
        <v>33041068</v>
      </c>
      <c r="O7" s="187">
        <f>C7+F7+I7+L7</f>
        <v>250148491</v>
      </c>
      <c r="P7" s="187">
        <f>D7+G7+J7+M7</f>
        <v>274982754</v>
      </c>
      <c r="Q7" s="187">
        <f>E7+H7+K7+N7</f>
        <v>274982754</v>
      </c>
      <c r="R7" s="188">
        <f t="shared" ref="R7:R30" si="0">C7+F7+I7+L7</f>
        <v>250148491</v>
      </c>
      <c r="S7" s="187">
        <v>0</v>
      </c>
      <c r="T7" s="188">
        <f t="shared" ref="T7:T30" si="1">D7+J7+M7+G7</f>
        <v>274982754</v>
      </c>
      <c r="U7" s="187">
        <v>0</v>
      </c>
      <c r="V7" s="188">
        <f>E7+H7+K7+N7</f>
        <v>274982754</v>
      </c>
      <c r="W7" s="187">
        <v>0</v>
      </c>
    </row>
    <row r="8" spans="1:23" ht="41.4">
      <c r="A8" s="1">
        <v>2</v>
      </c>
      <c r="B8" s="10" t="s">
        <v>352</v>
      </c>
      <c r="C8" s="186">
        <f t="shared" ref="C8:N8" si="2">SUM(C9:C12)</f>
        <v>240000000</v>
      </c>
      <c r="D8" s="186">
        <f t="shared" si="2"/>
        <v>249846113</v>
      </c>
      <c r="E8" s="187">
        <f t="shared" si="2"/>
        <v>249846113</v>
      </c>
      <c r="F8" s="186">
        <f t="shared" si="2"/>
        <v>0</v>
      </c>
      <c r="G8" s="186">
        <f t="shared" si="2"/>
        <v>0</v>
      </c>
      <c r="H8" s="187">
        <f t="shared" si="2"/>
        <v>0</v>
      </c>
      <c r="I8" s="186">
        <f t="shared" si="2"/>
        <v>0</v>
      </c>
      <c r="J8" s="186">
        <f t="shared" si="2"/>
        <v>0</v>
      </c>
      <c r="K8" s="187">
        <f t="shared" si="2"/>
        <v>0</v>
      </c>
      <c r="L8" s="186">
        <f t="shared" si="2"/>
        <v>0</v>
      </c>
      <c r="M8" s="186">
        <f t="shared" si="2"/>
        <v>0</v>
      </c>
      <c r="N8" s="187">
        <f t="shared" si="2"/>
        <v>0</v>
      </c>
      <c r="O8" s="187">
        <f t="shared" ref="O8:O29" si="3">C8+F8+I8+L8</f>
        <v>240000000</v>
      </c>
      <c r="P8" s="187">
        <f t="shared" ref="P8:P29" si="4">D8+G8+J8+M8</f>
        <v>249846113</v>
      </c>
      <c r="Q8" s="187">
        <f t="shared" ref="Q8:Q29" si="5">E8+H8+K8+N8</f>
        <v>249846113</v>
      </c>
      <c r="R8" s="188">
        <f t="shared" si="0"/>
        <v>240000000</v>
      </c>
      <c r="S8" s="187">
        <v>0</v>
      </c>
      <c r="T8" s="188">
        <f t="shared" si="1"/>
        <v>249846113</v>
      </c>
      <c r="U8" s="187">
        <v>0</v>
      </c>
      <c r="V8" s="188">
        <f t="shared" ref="V8:V30" si="6">E8+H8+K8+N8</f>
        <v>249846113</v>
      </c>
      <c r="W8" s="187">
        <v>0</v>
      </c>
    </row>
    <row r="9" spans="1:23" ht="13.8">
      <c r="A9" s="1">
        <v>3</v>
      </c>
      <c r="B9" s="11" t="s">
        <v>19</v>
      </c>
      <c r="C9" s="189">
        <f>239000000-C12</f>
        <v>231700000</v>
      </c>
      <c r="D9" s="189">
        <f>246127984-D12</f>
        <v>238289434</v>
      </c>
      <c r="E9" s="189">
        <v>238289434</v>
      </c>
      <c r="F9" s="186"/>
      <c r="G9" s="186"/>
      <c r="H9" s="190"/>
      <c r="I9" s="190"/>
      <c r="J9" s="190"/>
      <c r="K9" s="190"/>
      <c r="L9" s="190"/>
      <c r="M9" s="190"/>
      <c r="N9" s="190"/>
      <c r="O9" s="187">
        <f t="shared" si="3"/>
        <v>231700000</v>
      </c>
      <c r="P9" s="187">
        <f t="shared" si="4"/>
        <v>238289434</v>
      </c>
      <c r="Q9" s="187">
        <f t="shared" si="5"/>
        <v>238289434</v>
      </c>
      <c r="R9" s="188">
        <f t="shared" si="0"/>
        <v>231700000</v>
      </c>
      <c r="S9" s="187">
        <v>0</v>
      </c>
      <c r="T9" s="188">
        <f t="shared" si="1"/>
        <v>238289434</v>
      </c>
      <c r="U9" s="187">
        <v>0</v>
      </c>
      <c r="V9" s="188">
        <f t="shared" si="6"/>
        <v>238289434</v>
      </c>
      <c r="W9" s="187">
        <v>0</v>
      </c>
    </row>
    <row r="10" spans="1:23" ht="13.8">
      <c r="A10" s="1">
        <v>4</v>
      </c>
      <c r="B10" s="11" t="s">
        <v>20</v>
      </c>
      <c r="C10" s="189"/>
      <c r="D10" s="189"/>
      <c r="E10" s="189"/>
      <c r="F10" s="186"/>
      <c r="G10" s="186"/>
      <c r="H10" s="190"/>
      <c r="I10" s="190"/>
      <c r="J10" s="190"/>
      <c r="K10" s="190"/>
      <c r="L10" s="190"/>
      <c r="M10" s="190"/>
      <c r="N10" s="190"/>
      <c r="O10" s="187">
        <f t="shared" si="3"/>
        <v>0</v>
      </c>
      <c r="P10" s="187">
        <f t="shared" si="4"/>
        <v>0</v>
      </c>
      <c r="Q10" s="187">
        <f t="shared" si="5"/>
        <v>0</v>
      </c>
      <c r="R10" s="188">
        <f t="shared" si="0"/>
        <v>0</v>
      </c>
      <c r="S10" s="187">
        <v>0</v>
      </c>
      <c r="T10" s="188">
        <f t="shared" si="1"/>
        <v>0</v>
      </c>
      <c r="U10" s="187">
        <v>0</v>
      </c>
      <c r="V10" s="188">
        <f t="shared" si="6"/>
        <v>0</v>
      </c>
      <c r="W10" s="187">
        <v>0</v>
      </c>
    </row>
    <row r="11" spans="1:23" ht="13.8">
      <c r="A11" s="1">
        <v>5</v>
      </c>
      <c r="B11" s="11" t="s">
        <v>21</v>
      </c>
      <c r="C11" s="189">
        <v>1000000</v>
      </c>
      <c r="D11" s="189">
        <v>3718129</v>
      </c>
      <c r="E11" s="189">
        <v>3718129</v>
      </c>
      <c r="F11" s="186"/>
      <c r="G11" s="186"/>
      <c r="H11" s="190"/>
      <c r="I11" s="190"/>
      <c r="J11" s="190"/>
      <c r="K11" s="190"/>
      <c r="L11" s="190"/>
      <c r="M11" s="190"/>
      <c r="N11" s="190"/>
      <c r="O11" s="187">
        <f t="shared" si="3"/>
        <v>1000000</v>
      </c>
      <c r="P11" s="187">
        <f t="shared" si="4"/>
        <v>3718129</v>
      </c>
      <c r="Q11" s="187">
        <f t="shared" si="5"/>
        <v>3718129</v>
      </c>
      <c r="R11" s="188">
        <f t="shared" si="0"/>
        <v>1000000</v>
      </c>
      <c r="S11" s="187">
        <v>0</v>
      </c>
      <c r="T11" s="188">
        <f t="shared" si="1"/>
        <v>3718129</v>
      </c>
      <c r="U11" s="187">
        <v>0</v>
      </c>
      <c r="V11" s="188">
        <f t="shared" si="6"/>
        <v>3718129</v>
      </c>
      <c r="W11" s="187">
        <v>0</v>
      </c>
    </row>
    <row r="12" spans="1:23" ht="13.8">
      <c r="A12" s="1">
        <v>6</v>
      </c>
      <c r="B12" s="11" t="s">
        <v>79</v>
      </c>
      <c r="C12" s="189">
        <v>7300000</v>
      </c>
      <c r="D12" s="189">
        <v>7838550</v>
      </c>
      <c r="E12" s="189">
        <v>7838550</v>
      </c>
      <c r="F12" s="186"/>
      <c r="G12" s="186"/>
      <c r="H12" s="190"/>
      <c r="I12" s="190"/>
      <c r="J12" s="190"/>
      <c r="K12" s="190"/>
      <c r="L12" s="190"/>
      <c r="M12" s="190"/>
      <c r="N12" s="190"/>
      <c r="O12" s="187">
        <f t="shared" si="3"/>
        <v>7300000</v>
      </c>
      <c r="P12" s="187">
        <f t="shared" si="4"/>
        <v>7838550</v>
      </c>
      <c r="Q12" s="187">
        <f t="shared" si="5"/>
        <v>7838550</v>
      </c>
      <c r="R12" s="188">
        <f t="shared" si="0"/>
        <v>7300000</v>
      </c>
      <c r="S12" s="187">
        <v>0</v>
      </c>
      <c r="T12" s="188">
        <f t="shared" si="1"/>
        <v>7838550</v>
      </c>
      <c r="U12" s="187">
        <v>0</v>
      </c>
      <c r="V12" s="188">
        <f t="shared" si="6"/>
        <v>7838550</v>
      </c>
      <c r="W12" s="187">
        <v>0</v>
      </c>
    </row>
    <row r="13" spans="1:23" ht="27.6">
      <c r="A13" s="1">
        <v>7</v>
      </c>
      <c r="B13" s="12" t="s">
        <v>22</v>
      </c>
      <c r="C13" s="191">
        <v>0</v>
      </c>
      <c r="D13" s="191">
        <v>0</v>
      </c>
      <c r="E13" s="192">
        <v>0</v>
      </c>
      <c r="F13" s="192">
        <v>62299144</v>
      </c>
      <c r="G13" s="192">
        <v>69119351</v>
      </c>
      <c r="H13" s="192">
        <v>69119351</v>
      </c>
      <c r="I13" s="192">
        <v>52843107</v>
      </c>
      <c r="J13" s="192">
        <v>60300434</v>
      </c>
      <c r="K13" s="192">
        <v>60300434</v>
      </c>
      <c r="L13" s="192">
        <v>81278388</v>
      </c>
      <c r="M13" s="192">
        <v>90449078</v>
      </c>
      <c r="N13" s="192">
        <v>90449078</v>
      </c>
      <c r="O13" s="202">
        <f t="shared" si="3"/>
        <v>196420639</v>
      </c>
      <c r="P13" s="202">
        <f t="shared" si="4"/>
        <v>219868863</v>
      </c>
      <c r="Q13" s="203">
        <f t="shared" si="5"/>
        <v>219868863</v>
      </c>
      <c r="R13" s="188">
        <f t="shared" si="0"/>
        <v>196420639</v>
      </c>
      <c r="S13" s="187">
        <v>0</v>
      </c>
      <c r="T13" s="188">
        <f t="shared" si="1"/>
        <v>219868863</v>
      </c>
      <c r="U13" s="187">
        <v>0</v>
      </c>
      <c r="V13" s="188">
        <f t="shared" si="6"/>
        <v>219868863</v>
      </c>
      <c r="W13" s="187">
        <v>0</v>
      </c>
    </row>
    <row r="14" spans="1:23" ht="13.8">
      <c r="A14" s="1">
        <v>8</v>
      </c>
      <c r="B14" s="10" t="s">
        <v>23</v>
      </c>
      <c r="C14" s="186">
        <v>192203463</v>
      </c>
      <c r="D14" s="186">
        <v>214927032</v>
      </c>
      <c r="E14" s="186">
        <v>214927032</v>
      </c>
      <c r="F14" s="186"/>
      <c r="G14" s="186"/>
      <c r="H14" s="187"/>
      <c r="I14" s="186"/>
      <c r="J14" s="186"/>
      <c r="K14" s="187"/>
      <c r="L14" s="186"/>
      <c r="M14" s="186"/>
      <c r="N14" s="187"/>
      <c r="O14" s="187">
        <f t="shared" si="3"/>
        <v>192203463</v>
      </c>
      <c r="P14" s="187">
        <f t="shared" si="4"/>
        <v>214927032</v>
      </c>
      <c r="Q14" s="187">
        <f t="shared" si="5"/>
        <v>214927032</v>
      </c>
      <c r="R14" s="188">
        <f t="shared" si="0"/>
        <v>192203463</v>
      </c>
      <c r="S14" s="187">
        <v>0</v>
      </c>
      <c r="T14" s="188">
        <f t="shared" si="1"/>
        <v>214927032</v>
      </c>
      <c r="U14" s="187">
        <v>0</v>
      </c>
      <c r="V14" s="188">
        <f t="shared" si="6"/>
        <v>214927032</v>
      </c>
      <c r="W14" s="187">
        <v>0</v>
      </c>
    </row>
    <row r="15" spans="1:23" ht="13.8">
      <c r="A15" s="1">
        <v>9</v>
      </c>
      <c r="B15" s="10" t="s">
        <v>24</v>
      </c>
      <c r="C15" s="186">
        <v>0</v>
      </c>
      <c r="D15" s="186">
        <v>14173883</v>
      </c>
      <c r="E15" s="186">
        <v>14173883</v>
      </c>
      <c r="F15" s="186">
        <v>0</v>
      </c>
      <c r="G15" s="186">
        <v>1182307</v>
      </c>
      <c r="H15" s="187">
        <v>1182307</v>
      </c>
      <c r="I15" s="186">
        <v>0</v>
      </c>
      <c r="J15" s="187">
        <v>2009211</v>
      </c>
      <c r="K15" s="187">
        <v>2009211</v>
      </c>
      <c r="L15" s="186"/>
      <c r="M15" s="186"/>
      <c r="N15" s="187"/>
      <c r="O15" s="187">
        <f t="shared" si="3"/>
        <v>0</v>
      </c>
      <c r="P15" s="187">
        <f t="shared" si="4"/>
        <v>17365401</v>
      </c>
      <c r="Q15" s="187">
        <f t="shared" si="5"/>
        <v>17365401</v>
      </c>
      <c r="R15" s="188">
        <f t="shared" si="0"/>
        <v>0</v>
      </c>
      <c r="S15" s="187">
        <v>0</v>
      </c>
      <c r="T15" s="188">
        <f t="shared" si="1"/>
        <v>17365401</v>
      </c>
      <c r="U15" s="187">
        <v>0</v>
      </c>
      <c r="V15" s="188">
        <f t="shared" si="6"/>
        <v>17365401</v>
      </c>
      <c r="W15" s="187">
        <v>0</v>
      </c>
    </row>
    <row r="16" spans="1:23" ht="34.5" customHeight="1">
      <c r="A16" s="1">
        <v>10</v>
      </c>
      <c r="B16" s="10" t="s">
        <v>25</v>
      </c>
      <c r="C16" s="186">
        <v>1800000</v>
      </c>
      <c r="D16" s="186">
        <v>0</v>
      </c>
      <c r="E16" s="187">
        <v>0</v>
      </c>
      <c r="F16" s="186"/>
      <c r="G16" s="186"/>
      <c r="H16" s="187"/>
      <c r="I16" s="186"/>
      <c r="J16" s="186"/>
      <c r="K16" s="187"/>
      <c r="L16" s="186"/>
      <c r="M16" s="186"/>
      <c r="N16" s="187"/>
      <c r="O16" s="187">
        <f t="shared" si="3"/>
        <v>1800000</v>
      </c>
      <c r="P16" s="187">
        <f t="shared" si="4"/>
        <v>0</v>
      </c>
      <c r="Q16" s="187">
        <f t="shared" si="5"/>
        <v>0</v>
      </c>
      <c r="R16" s="188">
        <f t="shared" si="0"/>
        <v>1800000</v>
      </c>
      <c r="S16" s="187">
        <v>0</v>
      </c>
      <c r="T16" s="188">
        <f t="shared" si="1"/>
        <v>0</v>
      </c>
      <c r="U16" s="187">
        <v>0</v>
      </c>
      <c r="V16" s="188">
        <f t="shared" si="6"/>
        <v>0</v>
      </c>
      <c r="W16" s="187">
        <v>0</v>
      </c>
    </row>
    <row r="17" spans="1:25" ht="27.6">
      <c r="A17" s="1">
        <v>11</v>
      </c>
      <c r="B17" s="10" t="s">
        <v>148</v>
      </c>
      <c r="C17" s="186">
        <v>0</v>
      </c>
      <c r="D17" s="186">
        <v>0</v>
      </c>
      <c r="E17" s="187">
        <v>0</v>
      </c>
      <c r="F17" s="186"/>
      <c r="G17" s="186"/>
      <c r="H17" s="187"/>
      <c r="I17" s="186"/>
      <c r="J17" s="186"/>
      <c r="K17" s="187"/>
      <c r="L17" s="186"/>
      <c r="M17" s="186"/>
      <c r="N17" s="187"/>
      <c r="O17" s="187">
        <f t="shared" si="3"/>
        <v>0</v>
      </c>
      <c r="P17" s="187">
        <f t="shared" si="4"/>
        <v>0</v>
      </c>
      <c r="Q17" s="187">
        <f t="shared" si="5"/>
        <v>0</v>
      </c>
      <c r="R17" s="188">
        <f t="shared" si="0"/>
        <v>0</v>
      </c>
      <c r="S17" s="187">
        <v>0</v>
      </c>
      <c r="T17" s="188">
        <f t="shared" si="1"/>
        <v>0</v>
      </c>
      <c r="U17" s="187">
        <v>0</v>
      </c>
      <c r="V17" s="188">
        <f t="shared" si="6"/>
        <v>0</v>
      </c>
      <c r="W17" s="187">
        <v>0</v>
      </c>
    </row>
    <row r="18" spans="1:25" ht="13.8">
      <c r="A18" s="1">
        <v>12</v>
      </c>
      <c r="B18" s="13" t="s">
        <v>27</v>
      </c>
      <c r="C18" s="193">
        <f t="shared" ref="C18:N18" si="7">C7+C8+C14+C15+C16+C17+C13</f>
        <v>492508172</v>
      </c>
      <c r="D18" s="193">
        <f t="shared" si="7"/>
        <v>543298973</v>
      </c>
      <c r="E18" s="194">
        <f t="shared" si="7"/>
        <v>543298973</v>
      </c>
      <c r="F18" s="194">
        <f t="shared" si="7"/>
        <v>62299144</v>
      </c>
      <c r="G18" s="194">
        <f t="shared" si="7"/>
        <v>71024659</v>
      </c>
      <c r="H18" s="194">
        <f t="shared" si="7"/>
        <v>71024659</v>
      </c>
      <c r="I18" s="194">
        <f t="shared" si="7"/>
        <v>216204929</v>
      </c>
      <c r="J18" s="194">
        <f t="shared" si="7"/>
        <v>239176385</v>
      </c>
      <c r="K18" s="194">
        <f t="shared" si="7"/>
        <v>239176385</v>
      </c>
      <c r="L18" s="194">
        <f t="shared" si="7"/>
        <v>109560348</v>
      </c>
      <c r="M18" s="194">
        <f t="shared" si="7"/>
        <v>123490146</v>
      </c>
      <c r="N18" s="194">
        <f t="shared" si="7"/>
        <v>123490146</v>
      </c>
      <c r="O18" s="187">
        <f t="shared" si="3"/>
        <v>880572593</v>
      </c>
      <c r="P18" s="187">
        <f t="shared" si="4"/>
        <v>976990163</v>
      </c>
      <c r="Q18" s="187">
        <f t="shared" si="5"/>
        <v>976990163</v>
      </c>
      <c r="R18" s="188">
        <f t="shared" si="0"/>
        <v>880572593</v>
      </c>
      <c r="S18" s="187">
        <v>0</v>
      </c>
      <c r="T18" s="188">
        <f t="shared" si="1"/>
        <v>976990163</v>
      </c>
      <c r="U18" s="187">
        <v>0</v>
      </c>
      <c r="V18" s="188">
        <f t="shared" si="6"/>
        <v>976990163</v>
      </c>
      <c r="W18" s="187">
        <v>0</v>
      </c>
    </row>
    <row r="19" spans="1:25" ht="27.6">
      <c r="A19" s="1">
        <v>13</v>
      </c>
      <c r="B19" s="10" t="s">
        <v>28</v>
      </c>
      <c r="C19" s="186">
        <v>31700000</v>
      </c>
      <c r="D19" s="186">
        <v>450989828</v>
      </c>
      <c r="E19" s="186">
        <v>450989828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87">
        <f t="shared" si="3"/>
        <v>31700000</v>
      </c>
      <c r="P19" s="187">
        <f t="shared" si="4"/>
        <v>450989828</v>
      </c>
      <c r="Q19" s="187">
        <f t="shared" si="5"/>
        <v>450989828</v>
      </c>
      <c r="R19" s="188">
        <f t="shared" si="0"/>
        <v>31700000</v>
      </c>
      <c r="S19" s="187">
        <v>0</v>
      </c>
      <c r="T19" s="188">
        <f t="shared" si="1"/>
        <v>450989828</v>
      </c>
      <c r="U19" s="187">
        <v>0</v>
      </c>
      <c r="V19" s="188">
        <f t="shared" si="6"/>
        <v>450989828</v>
      </c>
      <c r="W19" s="187">
        <v>0</v>
      </c>
    </row>
    <row r="20" spans="1:25" ht="13.8">
      <c r="A20" s="1">
        <v>14</v>
      </c>
      <c r="B20" s="10" t="s">
        <v>29</v>
      </c>
      <c r="C20" s="186">
        <v>10000000</v>
      </c>
      <c r="D20" s="186">
        <v>4351576</v>
      </c>
      <c r="E20" s="186">
        <v>3098000</v>
      </c>
      <c r="F20" s="191"/>
      <c r="G20" s="191"/>
      <c r="H20" s="191"/>
      <c r="I20" s="191">
        <v>0</v>
      </c>
      <c r="J20" s="191">
        <v>60000</v>
      </c>
      <c r="K20" s="191">
        <v>60000</v>
      </c>
      <c r="L20" s="191"/>
      <c r="M20" s="191"/>
      <c r="N20" s="191"/>
      <c r="O20" s="187">
        <f t="shared" si="3"/>
        <v>10000000</v>
      </c>
      <c r="P20" s="187">
        <f t="shared" si="4"/>
        <v>4411576</v>
      </c>
      <c r="Q20" s="187">
        <f t="shared" si="5"/>
        <v>3158000</v>
      </c>
      <c r="R20" s="188">
        <f t="shared" si="0"/>
        <v>10000000</v>
      </c>
      <c r="S20" s="187">
        <v>0</v>
      </c>
      <c r="T20" s="188">
        <f t="shared" si="1"/>
        <v>4411576</v>
      </c>
      <c r="U20" s="187">
        <v>0</v>
      </c>
      <c r="V20" s="188">
        <f t="shared" si="6"/>
        <v>3158000</v>
      </c>
      <c r="W20" s="187">
        <v>0</v>
      </c>
    </row>
    <row r="21" spans="1:25" ht="41.4">
      <c r="A21" s="1">
        <v>15</v>
      </c>
      <c r="B21" s="10" t="s">
        <v>353</v>
      </c>
      <c r="C21" s="186">
        <v>15354331</v>
      </c>
      <c r="D21" s="186">
        <v>2060000</v>
      </c>
      <c r="E21" s="186">
        <v>2060000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87">
        <f t="shared" si="3"/>
        <v>15354331</v>
      </c>
      <c r="P21" s="187">
        <f t="shared" si="4"/>
        <v>2060000</v>
      </c>
      <c r="Q21" s="187">
        <f t="shared" si="5"/>
        <v>2060000</v>
      </c>
      <c r="R21" s="188">
        <f t="shared" si="0"/>
        <v>15354331</v>
      </c>
      <c r="S21" s="187">
        <v>0</v>
      </c>
      <c r="T21" s="188">
        <f t="shared" si="1"/>
        <v>2060000</v>
      </c>
      <c r="U21" s="187">
        <v>0</v>
      </c>
      <c r="V21" s="188">
        <f t="shared" si="6"/>
        <v>2060000</v>
      </c>
      <c r="W21" s="187">
        <v>0</v>
      </c>
    </row>
    <row r="22" spans="1:25" ht="27.6">
      <c r="A22" s="1">
        <v>16</v>
      </c>
      <c r="B22" s="10" t="s">
        <v>331</v>
      </c>
      <c r="C22" s="186"/>
      <c r="D22" s="186"/>
      <c r="E22" s="187"/>
      <c r="F22" s="186"/>
      <c r="G22" s="186"/>
      <c r="H22" s="187"/>
      <c r="I22" s="186"/>
      <c r="J22" s="186"/>
      <c r="K22" s="187"/>
      <c r="L22" s="186"/>
      <c r="M22" s="186"/>
      <c r="N22" s="187"/>
      <c r="O22" s="187">
        <f t="shared" si="3"/>
        <v>0</v>
      </c>
      <c r="P22" s="187">
        <f t="shared" si="4"/>
        <v>0</v>
      </c>
      <c r="Q22" s="187">
        <f t="shared" si="5"/>
        <v>0</v>
      </c>
      <c r="R22" s="188">
        <f t="shared" si="0"/>
        <v>0</v>
      </c>
      <c r="S22" s="187">
        <v>0</v>
      </c>
      <c r="T22" s="188">
        <f t="shared" si="1"/>
        <v>0</v>
      </c>
      <c r="U22" s="187">
        <v>0</v>
      </c>
      <c r="V22" s="188">
        <f t="shared" si="6"/>
        <v>0</v>
      </c>
      <c r="W22" s="187">
        <v>0</v>
      </c>
    </row>
    <row r="23" spans="1:25" ht="27.6">
      <c r="A23" s="1">
        <v>17</v>
      </c>
      <c r="B23" s="12" t="s">
        <v>32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/>
      <c r="O23" s="187">
        <f t="shared" si="3"/>
        <v>0</v>
      </c>
      <c r="P23" s="187">
        <f t="shared" si="4"/>
        <v>0</v>
      </c>
      <c r="Q23" s="187">
        <f t="shared" si="5"/>
        <v>0</v>
      </c>
      <c r="R23" s="188">
        <f t="shared" si="0"/>
        <v>0</v>
      </c>
      <c r="S23" s="187">
        <v>0</v>
      </c>
      <c r="T23" s="188">
        <f t="shared" si="1"/>
        <v>0</v>
      </c>
      <c r="U23" s="187">
        <v>0</v>
      </c>
      <c r="V23" s="188">
        <f t="shared" si="6"/>
        <v>0</v>
      </c>
      <c r="W23" s="187">
        <v>0</v>
      </c>
    </row>
    <row r="24" spans="1:25" ht="13.8">
      <c r="A24" s="1">
        <v>18</v>
      </c>
      <c r="B24" s="13" t="s">
        <v>33</v>
      </c>
      <c r="C24" s="193">
        <f t="shared" ref="C24:N24" si="8">SUM(C19:C23)</f>
        <v>57054331</v>
      </c>
      <c r="D24" s="193">
        <f t="shared" si="8"/>
        <v>457401404</v>
      </c>
      <c r="E24" s="197">
        <f t="shared" si="8"/>
        <v>456147828</v>
      </c>
      <c r="F24" s="193">
        <f t="shared" si="8"/>
        <v>0</v>
      </c>
      <c r="G24" s="193">
        <f t="shared" si="8"/>
        <v>0</v>
      </c>
      <c r="H24" s="197">
        <f t="shared" si="8"/>
        <v>0</v>
      </c>
      <c r="I24" s="193">
        <f t="shared" si="8"/>
        <v>0</v>
      </c>
      <c r="J24" s="193">
        <f t="shared" si="8"/>
        <v>60000</v>
      </c>
      <c r="K24" s="197">
        <f t="shared" si="8"/>
        <v>60000</v>
      </c>
      <c r="L24" s="193">
        <f t="shared" si="8"/>
        <v>0</v>
      </c>
      <c r="M24" s="193">
        <f t="shared" si="8"/>
        <v>0</v>
      </c>
      <c r="N24" s="197">
        <f t="shared" si="8"/>
        <v>0</v>
      </c>
      <c r="O24" s="187">
        <f t="shared" si="3"/>
        <v>57054331</v>
      </c>
      <c r="P24" s="187">
        <f t="shared" si="4"/>
        <v>457461404</v>
      </c>
      <c r="Q24" s="187">
        <f t="shared" si="5"/>
        <v>456207828</v>
      </c>
      <c r="R24" s="188">
        <f t="shared" si="0"/>
        <v>57054331</v>
      </c>
      <c r="S24" s="187">
        <v>0</v>
      </c>
      <c r="T24" s="188">
        <f t="shared" si="1"/>
        <v>457461404</v>
      </c>
      <c r="U24" s="187">
        <v>0</v>
      </c>
      <c r="V24" s="188">
        <f t="shared" si="6"/>
        <v>456207828</v>
      </c>
      <c r="W24" s="187">
        <v>0</v>
      </c>
    </row>
    <row r="25" spans="1:25" ht="13.8">
      <c r="A25" s="1">
        <v>19</v>
      </c>
      <c r="B25" s="14" t="s">
        <v>38</v>
      </c>
      <c r="C25" s="198">
        <f>C24+C18-F13-I13-L13</f>
        <v>353141864</v>
      </c>
      <c r="D25" s="198">
        <f>D24+D18-G13-J13-M13</f>
        <v>780831514</v>
      </c>
      <c r="E25" s="193">
        <f>E18+E24-H13-K13-N13</f>
        <v>779577938</v>
      </c>
      <c r="F25" s="198">
        <f>F24+F18</f>
        <v>62299144</v>
      </c>
      <c r="G25" s="198">
        <f>G24+G18</f>
        <v>71024659</v>
      </c>
      <c r="H25" s="193">
        <f t="shared" ref="H25:W25" si="9">H18+H24</f>
        <v>71024659</v>
      </c>
      <c r="I25" s="198">
        <f>I24+I18</f>
        <v>216204929</v>
      </c>
      <c r="J25" s="198">
        <f>J24+J18</f>
        <v>239236385</v>
      </c>
      <c r="K25" s="193">
        <f t="shared" si="9"/>
        <v>239236385</v>
      </c>
      <c r="L25" s="198">
        <f>L24+L18</f>
        <v>109560348</v>
      </c>
      <c r="M25" s="198">
        <f>M24+M18</f>
        <v>123490146</v>
      </c>
      <c r="N25" s="193">
        <f t="shared" si="9"/>
        <v>123490146</v>
      </c>
      <c r="O25" s="193">
        <f>O18+O24-O13</f>
        <v>741206285</v>
      </c>
      <c r="P25" s="193">
        <f>P18+P24-P13</f>
        <v>1214582704</v>
      </c>
      <c r="Q25" s="193">
        <f>Q18+Q24-Q13</f>
        <v>1213329128</v>
      </c>
      <c r="R25" s="193">
        <f t="shared" si="9"/>
        <v>937626924</v>
      </c>
      <c r="S25" s="193">
        <f t="shared" si="9"/>
        <v>0</v>
      </c>
      <c r="T25" s="193">
        <f t="shared" si="9"/>
        <v>1434451567</v>
      </c>
      <c r="U25" s="193">
        <f t="shared" si="9"/>
        <v>0</v>
      </c>
      <c r="V25" s="193">
        <f t="shared" si="9"/>
        <v>1433197991</v>
      </c>
      <c r="W25" s="193">
        <f t="shared" si="9"/>
        <v>0</v>
      </c>
    </row>
    <row r="26" spans="1:25" ht="13.8">
      <c r="A26" s="1">
        <v>20</v>
      </c>
      <c r="B26" s="15" t="s">
        <v>473</v>
      </c>
      <c r="C26" s="186">
        <v>0</v>
      </c>
      <c r="D26" s="186">
        <v>8427392</v>
      </c>
      <c r="E26" s="186">
        <v>8427392</v>
      </c>
      <c r="F26" s="186">
        <v>0</v>
      </c>
      <c r="G26" s="186"/>
      <c r="H26" s="187"/>
      <c r="I26" s="189">
        <v>0</v>
      </c>
      <c r="J26" s="189"/>
      <c r="K26" s="187"/>
      <c r="L26" s="189">
        <v>0</v>
      </c>
      <c r="M26" s="189">
        <v>0</v>
      </c>
      <c r="N26" s="187"/>
      <c r="O26" s="187">
        <f t="shared" si="3"/>
        <v>0</v>
      </c>
      <c r="P26" s="187">
        <f t="shared" si="4"/>
        <v>8427392</v>
      </c>
      <c r="Q26" s="187">
        <f t="shared" si="5"/>
        <v>8427392</v>
      </c>
      <c r="R26" s="188">
        <f t="shared" si="0"/>
        <v>0</v>
      </c>
      <c r="S26" s="187">
        <v>0</v>
      </c>
      <c r="T26" s="188">
        <f t="shared" si="1"/>
        <v>8427392</v>
      </c>
      <c r="U26" s="187">
        <v>0</v>
      </c>
      <c r="V26" s="188">
        <f t="shared" si="6"/>
        <v>8427392</v>
      </c>
      <c r="W26" s="187">
        <v>0</v>
      </c>
    </row>
    <row r="27" spans="1:25" ht="27.6">
      <c r="A27" s="1">
        <v>21</v>
      </c>
      <c r="B27" s="15" t="s">
        <v>157</v>
      </c>
      <c r="C27" s="186">
        <v>364672988</v>
      </c>
      <c r="D27" s="186">
        <v>363579842</v>
      </c>
      <c r="E27" s="186">
        <v>363579842</v>
      </c>
      <c r="F27" s="186">
        <v>1006039</v>
      </c>
      <c r="G27" s="186">
        <v>1682489</v>
      </c>
      <c r="H27" s="186">
        <v>1682489</v>
      </c>
      <c r="I27" s="186">
        <v>7259987</v>
      </c>
      <c r="J27" s="186">
        <v>7259987</v>
      </c>
      <c r="K27" s="186">
        <v>7259987</v>
      </c>
      <c r="L27" s="187">
        <v>1155942</v>
      </c>
      <c r="M27" s="187">
        <v>1155942</v>
      </c>
      <c r="N27" s="187">
        <v>1155942</v>
      </c>
      <c r="O27" s="187">
        <f>C27+F27+I27+L27</f>
        <v>374094956</v>
      </c>
      <c r="P27" s="187">
        <f>D27+G27+J27+M27</f>
        <v>373678260</v>
      </c>
      <c r="Q27" s="187">
        <f>E27+H27+K27+N27</f>
        <v>373678260</v>
      </c>
      <c r="R27" s="188">
        <f>C27+F27+I27+L27</f>
        <v>374094956</v>
      </c>
      <c r="S27" s="187">
        <v>0</v>
      </c>
      <c r="T27" s="188">
        <f>D27+J27+M27+G27</f>
        <v>373678260</v>
      </c>
      <c r="U27" s="187">
        <v>0</v>
      </c>
      <c r="V27" s="188">
        <f>E27+H27+K27+N27</f>
        <v>373678260</v>
      </c>
      <c r="W27" s="187">
        <v>0</v>
      </c>
    </row>
    <row r="28" spans="1:25" ht="13.8">
      <c r="A28" s="1">
        <v>22</v>
      </c>
      <c r="B28" s="17" t="s">
        <v>41</v>
      </c>
      <c r="C28" s="197">
        <f>SUM(C25:C27)</f>
        <v>717814852</v>
      </c>
      <c r="D28" s="197">
        <f>SUM(D25:D27)</f>
        <v>1152838748</v>
      </c>
      <c r="E28" s="193">
        <f>SUM(E25:E27)</f>
        <v>1151585172</v>
      </c>
      <c r="F28" s="197">
        <f>SUM(F25:F27)</f>
        <v>63305183</v>
      </c>
      <c r="G28" s="197">
        <f>SUM(G25:G27)</f>
        <v>72707148</v>
      </c>
      <c r="H28" s="193">
        <f t="shared" ref="H28:W28" si="10">SUM(H25:H27)</f>
        <v>72707148</v>
      </c>
      <c r="I28" s="197">
        <f>SUM(I25:I27)</f>
        <v>223464916</v>
      </c>
      <c r="J28" s="197">
        <f>SUM(J25:J27)</f>
        <v>246496372</v>
      </c>
      <c r="K28" s="193">
        <f t="shared" si="10"/>
        <v>246496372</v>
      </c>
      <c r="L28" s="197">
        <f>SUM(L25:L27)</f>
        <v>110716290</v>
      </c>
      <c r="M28" s="197">
        <f>SUM(M25:M27)</f>
        <v>124646088</v>
      </c>
      <c r="N28" s="193">
        <f t="shared" si="10"/>
        <v>124646088</v>
      </c>
      <c r="O28" s="193">
        <f t="shared" si="10"/>
        <v>1115301241</v>
      </c>
      <c r="P28" s="193">
        <f>SUM(P25:P27)</f>
        <v>1596688356</v>
      </c>
      <c r="Q28" s="193">
        <f t="shared" si="10"/>
        <v>1595434780</v>
      </c>
      <c r="R28" s="193">
        <f t="shared" si="10"/>
        <v>1311721880</v>
      </c>
      <c r="S28" s="193">
        <f t="shared" si="10"/>
        <v>0</v>
      </c>
      <c r="T28" s="193">
        <f t="shared" si="10"/>
        <v>1816557219</v>
      </c>
      <c r="U28" s="193">
        <f t="shared" si="10"/>
        <v>0</v>
      </c>
      <c r="V28" s="193">
        <f t="shared" si="10"/>
        <v>1815303643</v>
      </c>
      <c r="W28" s="193">
        <f t="shared" si="10"/>
        <v>0</v>
      </c>
    </row>
    <row r="29" spans="1:25" ht="13.8">
      <c r="A29" s="1">
        <v>23</v>
      </c>
      <c r="B29" s="15"/>
      <c r="C29" s="189"/>
      <c r="D29" s="189"/>
      <c r="E29" s="199"/>
      <c r="F29" s="189"/>
      <c r="G29" s="189"/>
      <c r="H29" s="199"/>
      <c r="I29" s="189"/>
      <c r="J29" s="189"/>
      <c r="K29" s="199"/>
      <c r="L29" s="189"/>
      <c r="M29" s="189"/>
      <c r="N29" s="199"/>
      <c r="O29" s="187">
        <f t="shared" si="3"/>
        <v>0</v>
      </c>
      <c r="P29" s="187">
        <f t="shared" si="4"/>
        <v>0</v>
      </c>
      <c r="Q29" s="187">
        <f t="shared" si="5"/>
        <v>0</v>
      </c>
      <c r="R29" s="188">
        <f t="shared" si="0"/>
        <v>0</v>
      </c>
      <c r="S29" s="187">
        <v>0</v>
      </c>
      <c r="T29" s="188">
        <f t="shared" si="1"/>
        <v>0</v>
      </c>
      <c r="U29" s="187">
        <v>0</v>
      </c>
      <c r="V29" s="188">
        <f t="shared" si="6"/>
        <v>0</v>
      </c>
      <c r="W29" s="187">
        <v>0</v>
      </c>
    </row>
    <row r="30" spans="1:25" s="19" customFormat="1" ht="27.6">
      <c r="A30" s="1">
        <v>24</v>
      </c>
      <c r="B30" s="11" t="s">
        <v>149</v>
      </c>
      <c r="C30" s="190">
        <f>C28-C62</f>
        <v>0</v>
      </c>
      <c r="D30" s="190">
        <f t="shared" ref="D30:N30" si="11">D28-D62</f>
        <v>0</v>
      </c>
      <c r="E30" s="190">
        <f>E28-E62</f>
        <v>605784935</v>
      </c>
      <c r="F30" s="190">
        <f t="shared" si="11"/>
        <v>0</v>
      </c>
      <c r="G30" s="190">
        <f t="shared" si="11"/>
        <v>0</v>
      </c>
      <c r="H30" s="190">
        <f t="shared" si="11"/>
        <v>2586880</v>
      </c>
      <c r="I30" s="190">
        <f t="shared" si="11"/>
        <v>0</v>
      </c>
      <c r="J30" s="190">
        <f t="shared" si="11"/>
        <v>0</v>
      </c>
      <c r="K30" s="190">
        <f>K28-K62</f>
        <v>20641669</v>
      </c>
      <c r="L30" s="190">
        <f t="shared" si="11"/>
        <v>0</v>
      </c>
      <c r="M30" s="190">
        <f t="shared" si="11"/>
        <v>0</v>
      </c>
      <c r="N30" s="190">
        <f t="shared" si="11"/>
        <v>6573243</v>
      </c>
      <c r="O30" s="190">
        <f>O28-O62</f>
        <v>0</v>
      </c>
      <c r="P30" s="190">
        <f>P28-P62</f>
        <v>0</v>
      </c>
      <c r="Q30" s="190">
        <f>Q28-Q62</f>
        <v>635586727</v>
      </c>
      <c r="R30" s="188">
        <f t="shared" si="0"/>
        <v>0</v>
      </c>
      <c r="S30" s="187">
        <v>0</v>
      </c>
      <c r="T30" s="188">
        <f t="shared" si="1"/>
        <v>0</v>
      </c>
      <c r="U30" s="187">
        <v>0</v>
      </c>
      <c r="V30" s="188">
        <f t="shared" si="6"/>
        <v>635586727</v>
      </c>
      <c r="W30" s="187">
        <v>0</v>
      </c>
      <c r="X30" s="200"/>
      <c r="Y30" s="200"/>
    </row>
    <row r="31" spans="1:25" s="19" customFormat="1" ht="20.399999999999999">
      <c r="A31" s="1"/>
      <c r="B31" s="6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200"/>
      <c r="Y31" s="200"/>
    </row>
    <row r="32" spans="1:25" s="19" customFormat="1" ht="20.399999999999999">
      <c r="A32" s="1"/>
      <c r="B32" s="6" t="s">
        <v>469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200"/>
      <c r="Y32" s="200"/>
    </row>
    <row r="33" spans="1:25" s="19" customFormat="1" ht="20.399999999999999">
      <c r="A33" s="1"/>
      <c r="B33" s="6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201"/>
      <c r="P33" s="181"/>
      <c r="Q33" s="181"/>
      <c r="R33" s="181"/>
      <c r="S33" s="181"/>
      <c r="T33" s="181"/>
      <c r="U33" s="181"/>
      <c r="V33" s="181"/>
      <c r="W33" s="181"/>
      <c r="X33" s="200"/>
      <c r="Y33" s="200"/>
    </row>
    <row r="34" spans="1:25" ht="79.5" customHeight="1">
      <c r="B34" s="7" t="s">
        <v>1</v>
      </c>
      <c r="C34" s="182" t="s">
        <v>2</v>
      </c>
      <c r="D34" s="182" t="s">
        <v>70</v>
      </c>
      <c r="E34" s="182" t="s">
        <v>128</v>
      </c>
      <c r="F34" s="182" t="s">
        <v>69</v>
      </c>
      <c r="G34" s="182" t="s">
        <v>71</v>
      </c>
      <c r="H34" s="182" t="s">
        <v>129</v>
      </c>
      <c r="I34" s="182" t="s">
        <v>3</v>
      </c>
      <c r="J34" s="182" t="s">
        <v>72</v>
      </c>
      <c r="K34" s="182" t="s">
        <v>130</v>
      </c>
      <c r="L34" s="182" t="s">
        <v>76</v>
      </c>
      <c r="M34" s="182" t="s">
        <v>73</v>
      </c>
      <c r="N34" s="182" t="s">
        <v>131</v>
      </c>
      <c r="O34" s="183" t="s">
        <v>4</v>
      </c>
      <c r="P34" s="183" t="s">
        <v>5</v>
      </c>
      <c r="Q34" s="183" t="s">
        <v>140</v>
      </c>
      <c r="R34" s="184" t="s">
        <v>74</v>
      </c>
      <c r="S34" s="183" t="s">
        <v>75</v>
      </c>
      <c r="T34" s="184" t="s">
        <v>77</v>
      </c>
      <c r="U34" s="183" t="s">
        <v>78</v>
      </c>
      <c r="V34" s="184" t="s">
        <v>132</v>
      </c>
      <c r="W34" s="183" t="s">
        <v>133</v>
      </c>
    </row>
    <row r="35" spans="1:25" ht="13.8">
      <c r="B35" s="7" t="s">
        <v>6</v>
      </c>
      <c r="C35" s="182" t="s">
        <v>7</v>
      </c>
      <c r="D35" s="185" t="s">
        <v>8</v>
      </c>
      <c r="E35" s="182" t="s">
        <v>9</v>
      </c>
      <c r="F35" s="182" t="s">
        <v>10</v>
      </c>
      <c r="G35" s="182" t="s">
        <v>11</v>
      </c>
      <c r="H35" s="182" t="s">
        <v>12</v>
      </c>
      <c r="I35" s="182" t="s">
        <v>13</v>
      </c>
      <c r="J35" s="182" t="s">
        <v>14</v>
      </c>
      <c r="K35" s="182" t="s">
        <v>15</v>
      </c>
      <c r="L35" s="182" t="s">
        <v>16</v>
      </c>
      <c r="M35" s="182" t="s">
        <v>17</v>
      </c>
      <c r="N35" s="182" t="s">
        <v>18</v>
      </c>
      <c r="O35" s="183" t="s">
        <v>80</v>
      </c>
      <c r="P35" s="183" t="s">
        <v>81</v>
      </c>
      <c r="Q35" s="183" t="s">
        <v>134</v>
      </c>
      <c r="R35" s="184" t="s">
        <v>135</v>
      </c>
      <c r="S35" s="183" t="s">
        <v>136</v>
      </c>
      <c r="T35" s="184" t="s">
        <v>137</v>
      </c>
      <c r="U35" s="183" t="s">
        <v>138</v>
      </c>
      <c r="V35" s="184" t="s">
        <v>139</v>
      </c>
      <c r="W35" s="183" t="s">
        <v>141</v>
      </c>
    </row>
    <row r="36" spans="1:25" s="19" customFormat="1" ht="13.8">
      <c r="A36" s="1">
        <v>1</v>
      </c>
      <c r="B36" s="20" t="s">
        <v>42</v>
      </c>
      <c r="C36" s="183">
        <v>30523213</v>
      </c>
      <c r="D36" s="183">
        <v>41633242</v>
      </c>
      <c r="E36" s="183">
        <v>41509680</v>
      </c>
      <c r="F36" s="183">
        <v>51404022</v>
      </c>
      <c r="G36" s="183">
        <v>56651350</v>
      </c>
      <c r="H36" s="183">
        <v>56651350</v>
      </c>
      <c r="I36" s="183">
        <v>65082750</v>
      </c>
      <c r="J36" s="183">
        <v>65528937</v>
      </c>
      <c r="K36" s="183">
        <v>65528937</v>
      </c>
      <c r="L36" s="187">
        <v>65613600</v>
      </c>
      <c r="M36" s="187">
        <v>65678897</v>
      </c>
      <c r="N36" s="187">
        <v>65678897</v>
      </c>
      <c r="O36" s="187">
        <f t="shared" ref="O36:Q39" si="12">C36+F36+I36+L36</f>
        <v>212623585</v>
      </c>
      <c r="P36" s="187">
        <f t="shared" si="12"/>
        <v>229492426</v>
      </c>
      <c r="Q36" s="187">
        <f t="shared" si="12"/>
        <v>229368864</v>
      </c>
      <c r="R36" s="188">
        <f>C36+F36+I36+L36</f>
        <v>212623585</v>
      </c>
      <c r="S36" s="187">
        <v>0</v>
      </c>
      <c r="T36" s="188">
        <f>D36+G36+J36+M36</f>
        <v>229492426</v>
      </c>
      <c r="U36" s="187">
        <v>0</v>
      </c>
      <c r="V36" s="188">
        <f t="shared" ref="V36:V42" si="13">E36+H36+K36+N36</f>
        <v>229368864</v>
      </c>
      <c r="W36" s="187">
        <v>0</v>
      </c>
      <c r="X36" s="200"/>
      <c r="Y36" s="200"/>
    </row>
    <row r="37" spans="1:25" s="19" customFormat="1" ht="27.6">
      <c r="A37" s="1">
        <v>2</v>
      </c>
      <c r="B37" s="20" t="s">
        <v>43</v>
      </c>
      <c r="C37" s="183">
        <v>7782903</v>
      </c>
      <c r="D37" s="183">
        <v>7978787</v>
      </c>
      <c r="E37" s="183">
        <v>7978787</v>
      </c>
      <c r="F37" s="183">
        <v>10712161</v>
      </c>
      <c r="G37" s="183">
        <v>11641811</v>
      </c>
      <c r="H37" s="183">
        <v>11641811</v>
      </c>
      <c r="I37" s="183">
        <v>13846146</v>
      </c>
      <c r="J37" s="183">
        <v>13390499</v>
      </c>
      <c r="K37" s="183">
        <v>13390499</v>
      </c>
      <c r="L37" s="187">
        <v>13800720</v>
      </c>
      <c r="M37" s="187">
        <v>13620957</v>
      </c>
      <c r="N37" s="187">
        <v>13620957</v>
      </c>
      <c r="O37" s="187">
        <f t="shared" si="12"/>
        <v>46141930</v>
      </c>
      <c r="P37" s="187">
        <f t="shared" si="12"/>
        <v>46632054</v>
      </c>
      <c r="Q37" s="187">
        <f t="shared" si="12"/>
        <v>46632054</v>
      </c>
      <c r="R37" s="188">
        <f>C37+F37+I37+L37</f>
        <v>46141930</v>
      </c>
      <c r="S37" s="187">
        <v>0</v>
      </c>
      <c r="T37" s="188">
        <f>D37+G37+J37+M37</f>
        <v>46632054</v>
      </c>
      <c r="U37" s="187">
        <v>0</v>
      </c>
      <c r="V37" s="188">
        <f t="shared" si="13"/>
        <v>46632054</v>
      </c>
      <c r="W37" s="187">
        <v>0</v>
      </c>
      <c r="X37" s="200"/>
      <c r="Y37" s="200"/>
    </row>
    <row r="38" spans="1:25" s="19" customFormat="1" ht="19.5" customHeight="1">
      <c r="A38" s="1">
        <v>3</v>
      </c>
      <c r="B38" s="20" t="s">
        <v>44</v>
      </c>
      <c r="C38" s="183">
        <v>57244400</v>
      </c>
      <c r="D38" s="183">
        <v>139248606</v>
      </c>
      <c r="E38" s="183">
        <v>138911778</v>
      </c>
      <c r="F38" s="183">
        <v>1189000</v>
      </c>
      <c r="G38" s="183">
        <v>4413987</v>
      </c>
      <c r="H38" s="183">
        <v>1827107</v>
      </c>
      <c r="I38" s="183">
        <v>144536020</v>
      </c>
      <c r="J38" s="183">
        <v>167576936</v>
      </c>
      <c r="K38" s="183">
        <v>146935267</v>
      </c>
      <c r="L38" s="187">
        <v>31301970</v>
      </c>
      <c r="M38" s="187">
        <v>45346234</v>
      </c>
      <c r="N38" s="187">
        <v>38772991</v>
      </c>
      <c r="O38" s="187">
        <f>C38+F38+I38+L38</f>
        <v>234271390</v>
      </c>
      <c r="P38" s="187">
        <f>D38+G38+J38+M38</f>
        <v>356585763</v>
      </c>
      <c r="Q38" s="187">
        <f t="shared" si="12"/>
        <v>326447143</v>
      </c>
      <c r="R38" s="188">
        <f>C38+F38+I38+L38</f>
        <v>234271390</v>
      </c>
      <c r="S38" s="187">
        <v>0</v>
      </c>
      <c r="T38" s="188">
        <f>D38+G38+J38+M38</f>
        <v>356585763</v>
      </c>
      <c r="U38" s="187">
        <v>0</v>
      </c>
      <c r="V38" s="188">
        <f t="shared" si="13"/>
        <v>326447143</v>
      </c>
      <c r="W38" s="187">
        <v>0</v>
      </c>
      <c r="X38" s="200"/>
      <c r="Y38" s="200"/>
    </row>
    <row r="39" spans="1:25" s="19" customFormat="1" ht="27.6">
      <c r="A39" s="1">
        <v>4</v>
      </c>
      <c r="B39" s="21" t="s">
        <v>45</v>
      </c>
      <c r="C39" s="202">
        <f>F13+I13+L13</f>
        <v>196420639</v>
      </c>
      <c r="D39" s="202">
        <f>G13+J13+M13</f>
        <v>219868863</v>
      </c>
      <c r="E39" s="203">
        <f>H13+K13+N13</f>
        <v>219868863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202">
        <f t="shared" si="12"/>
        <v>196420639</v>
      </c>
      <c r="P39" s="202">
        <f>D39+G39+J39+M39</f>
        <v>219868863</v>
      </c>
      <c r="Q39" s="203">
        <f t="shared" si="12"/>
        <v>219868863</v>
      </c>
      <c r="R39" s="188">
        <f>C39+F39+I39+L39</f>
        <v>196420639</v>
      </c>
      <c r="S39" s="187">
        <v>0</v>
      </c>
      <c r="T39" s="188">
        <f>D39+G39+J39+M39</f>
        <v>219868863</v>
      </c>
      <c r="U39" s="187">
        <v>0</v>
      </c>
      <c r="V39" s="188">
        <f t="shared" si="13"/>
        <v>219868863</v>
      </c>
      <c r="W39" s="187">
        <v>0</v>
      </c>
      <c r="X39" s="200"/>
      <c r="Y39" s="200"/>
    </row>
    <row r="40" spans="1:25" s="23" customFormat="1" ht="13.8">
      <c r="A40" s="1">
        <v>5</v>
      </c>
      <c r="B40" s="22" t="s">
        <v>46</v>
      </c>
      <c r="C40" s="186">
        <f>SUM(C41:C45)</f>
        <v>66317000</v>
      </c>
      <c r="D40" s="186">
        <f>SUM(D41:D45)</f>
        <v>82000451</v>
      </c>
      <c r="E40" s="186">
        <f t="shared" ref="E40:W40" si="14">SUM(E41:E45)</f>
        <v>82000451</v>
      </c>
      <c r="F40" s="186">
        <f>SUM(F41:F45)</f>
        <v>0</v>
      </c>
      <c r="G40" s="186">
        <f>SUM(G41:G45)</f>
        <v>0</v>
      </c>
      <c r="H40" s="186">
        <f t="shared" si="14"/>
        <v>0</v>
      </c>
      <c r="I40" s="186">
        <f t="shared" si="14"/>
        <v>0</v>
      </c>
      <c r="J40" s="186">
        <f t="shared" si="14"/>
        <v>0</v>
      </c>
      <c r="K40" s="186">
        <f t="shared" si="14"/>
        <v>0</v>
      </c>
      <c r="L40" s="186">
        <f t="shared" si="14"/>
        <v>0</v>
      </c>
      <c r="M40" s="186">
        <f t="shared" si="14"/>
        <v>0</v>
      </c>
      <c r="N40" s="186">
        <f t="shared" si="14"/>
        <v>0</v>
      </c>
      <c r="O40" s="186">
        <f t="shared" si="14"/>
        <v>66317000</v>
      </c>
      <c r="P40" s="186">
        <f t="shared" si="14"/>
        <v>82000451</v>
      </c>
      <c r="Q40" s="186">
        <f t="shared" si="14"/>
        <v>82000451</v>
      </c>
      <c r="R40" s="186">
        <f t="shared" si="14"/>
        <v>4390000</v>
      </c>
      <c r="S40" s="186">
        <f t="shared" si="14"/>
        <v>61927000</v>
      </c>
      <c r="T40" s="186">
        <f t="shared" si="14"/>
        <v>4918581</v>
      </c>
      <c r="U40" s="186">
        <f t="shared" si="14"/>
        <v>77081870</v>
      </c>
      <c r="V40" s="186">
        <f t="shared" si="14"/>
        <v>4918581</v>
      </c>
      <c r="W40" s="186">
        <f t="shared" si="14"/>
        <v>77081870</v>
      </c>
      <c r="X40" s="204"/>
      <c r="Y40" s="204"/>
    </row>
    <row r="41" spans="1:25" s="19" customFormat="1" ht="13.8">
      <c r="A41" s="1">
        <v>6</v>
      </c>
      <c r="B41" s="24" t="s">
        <v>354</v>
      </c>
      <c r="C41" s="189">
        <v>4390000</v>
      </c>
      <c r="D41" s="189">
        <v>4024681</v>
      </c>
      <c r="E41" s="189">
        <v>4024681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87">
        <f t="shared" ref="O41:Q46" si="15">C41+F41+I41+L41</f>
        <v>4390000</v>
      </c>
      <c r="P41" s="187">
        <f>D41+G41+J41+M41</f>
        <v>4024681</v>
      </c>
      <c r="Q41" s="187">
        <f t="shared" si="15"/>
        <v>4024681</v>
      </c>
      <c r="R41" s="188">
        <f>C41+F41+I41+L41</f>
        <v>4390000</v>
      </c>
      <c r="S41" s="187">
        <v>0</v>
      </c>
      <c r="T41" s="188">
        <f>D41+G41+J41+M41</f>
        <v>4024681</v>
      </c>
      <c r="U41" s="187">
        <v>0</v>
      </c>
      <c r="V41" s="188">
        <f t="shared" si="13"/>
        <v>4024681</v>
      </c>
      <c r="W41" s="187">
        <v>0</v>
      </c>
      <c r="X41" s="200"/>
      <c r="Y41" s="200"/>
    </row>
    <row r="42" spans="1:25" s="19" customFormat="1" ht="27.6">
      <c r="A42" s="1">
        <v>7</v>
      </c>
      <c r="B42" s="25" t="s">
        <v>48</v>
      </c>
      <c r="C42" s="189"/>
      <c r="D42" s="189"/>
      <c r="E42" s="189"/>
      <c r="F42" s="199"/>
      <c r="G42" s="199"/>
      <c r="H42" s="199"/>
      <c r="I42" s="199"/>
      <c r="J42" s="199"/>
      <c r="K42" s="199"/>
      <c r="L42" s="199"/>
      <c r="M42" s="199"/>
      <c r="N42" s="199"/>
      <c r="O42" s="187">
        <f t="shared" si="15"/>
        <v>0</v>
      </c>
      <c r="P42" s="187">
        <f>D42+G42+J42+M42</f>
        <v>0</v>
      </c>
      <c r="Q42" s="187">
        <f t="shared" si="15"/>
        <v>0</v>
      </c>
      <c r="R42" s="188">
        <f>C42+F42+I42+L42</f>
        <v>0</v>
      </c>
      <c r="S42" s="187">
        <v>0</v>
      </c>
      <c r="T42" s="188">
        <f>D42+G42+J42+M42</f>
        <v>0</v>
      </c>
      <c r="U42" s="187">
        <v>0</v>
      </c>
      <c r="V42" s="188">
        <f t="shared" si="13"/>
        <v>0</v>
      </c>
      <c r="W42" s="187">
        <v>0</v>
      </c>
      <c r="X42" s="200"/>
      <c r="Y42" s="200"/>
    </row>
    <row r="43" spans="1:25" s="19" customFormat="1" ht="27.75" customHeight="1">
      <c r="A43" s="1">
        <v>8</v>
      </c>
      <c r="B43" s="25" t="s">
        <v>335</v>
      </c>
      <c r="C43" s="189"/>
      <c r="D43" s="189"/>
      <c r="E43" s="189"/>
      <c r="F43" s="199"/>
      <c r="G43" s="199"/>
      <c r="H43" s="199"/>
      <c r="I43" s="199"/>
      <c r="J43" s="199"/>
      <c r="K43" s="199"/>
      <c r="L43" s="199"/>
      <c r="M43" s="199"/>
      <c r="N43" s="199"/>
      <c r="O43" s="187"/>
      <c r="P43" s="187">
        <f>D43+G43+J43+M43</f>
        <v>0</v>
      </c>
      <c r="Q43" s="187"/>
      <c r="R43" s="188"/>
      <c r="S43" s="187"/>
      <c r="T43" s="188"/>
      <c r="U43" s="187"/>
      <c r="V43" s="188"/>
      <c r="W43" s="187"/>
      <c r="X43" s="200"/>
      <c r="Y43" s="200"/>
    </row>
    <row r="44" spans="1:25" s="19" customFormat="1" ht="13.8">
      <c r="A44" s="1">
        <v>9</v>
      </c>
      <c r="B44" s="25" t="s">
        <v>336</v>
      </c>
      <c r="C44" s="189">
        <v>0</v>
      </c>
      <c r="D44" s="189">
        <v>893900</v>
      </c>
      <c r="E44" s="189">
        <v>893900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87"/>
      <c r="P44" s="187">
        <f>D44+G44+J44+M44</f>
        <v>893900</v>
      </c>
      <c r="Q44" s="187">
        <f>E44</f>
        <v>893900</v>
      </c>
      <c r="R44" s="188"/>
      <c r="S44" s="187"/>
      <c r="T44" s="188">
        <f>P44</f>
        <v>893900</v>
      </c>
      <c r="U44" s="187"/>
      <c r="V44" s="188">
        <f>Q44</f>
        <v>893900</v>
      </c>
      <c r="W44" s="187"/>
      <c r="X44" s="200"/>
      <c r="Y44" s="200"/>
    </row>
    <row r="45" spans="1:25" s="19" customFormat="1" ht="27.6">
      <c r="A45" s="1">
        <v>10</v>
      </c>
      <c r="B45" s="24" t="s">
        <v>49</v>
      </c>
      <c r="C45" s="189">
        <v>61927000</v>
      </c>
      <c r="D45" s="189">
        <v>77081870</v>
      </c>
      <c r="E45" s="189">
        <v>77081870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87">
        <f t="shared" si="15"/>
        <v>61927000</v>
      </c>
      <c r="P45" s="187">
        <f t="shared" si="15"/>
        <v>77081870</v>
      </c>
      <c r="Q45" s="187">
        <f t="shared" si="15"/>
        <v>77081870</v>
      </c>
      <c r="R45" s="188">
        <v>0</v>
      </c>
      <c r="S45" s="187">
        <f>C45</f>
        <v>61927000</v>
      </c>
      <c r="T45" s="188">
        <v>0</v>
      </c>
      <c r="U45" s="187">
        <f>D45</f>
        <v>77081870</v>
      </c>
      <c r="V45" s="188">
        <v>0</v>
      </c>
      <c r="W45" s="187">
        <f>Q45</f>
        <v>77081870</v>
      </c>
      <c r="X45" s="200"/>
      <c r="Y45" s="200"/>
    </row>
    <row r="46" spans="1:25" s="26" customFormat="1" ht="27.6">
      <c r="A46" s="1">
        <v>11</v>
      </c>
      <c r="B46" s="22" t="s">
        <v>158</v>
      </c>
      <c r="C46" s="186">
        <v>4200000</v>
      </c>
      <c r="D46" s="186">
        <v>3765000</v>
      </c>
      <c r="E46" s="186">
        <v>3765000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7">
        <f t="shared" si="15"/>
        <v>4200000</v>
      </c>
      <c r="P46" s="187">
        <f t="shared" si="15"/>
        <v>3765000</v>
      </c>
      <c r="Q46" s="187">
        <f t="shared" si="15"/>
        <v>3765000</v>
      </c>
      <c r="R46" s="188">
        <f>O46-S46</f>
        <v>4200000</v>
      </c>
      <c r="S46" s="187">
        <v>0</v>
      </c>
      <c r="T46" s="188">
        <f>P46-U46</f>
        <v>3765000</v>
      </c>
      <c r="U46" s="187">
        <v>0</v>
      </c>
      <c r="V46" s="188">
        <f>Q46-W46</f>
        <v>3765000</v>
      </c>
      <c r="W46" s="187">
        <v>0</v>
      </c>
      <c r="X46" s="205"/>
      <c r="Y46" s="205"/>
    </row>
    <row r="47" spans="1:25" ht="13.8">
      <c r="A47" s="1">
        <v>12</v>
      </c>
      <c r="B47" s="20" t="s">
        <v>50</v>
      </c>
      <c r="C47" s="186">
        <f>SUM(C48:C49)</f>
        <v>299596974</v>
      </c>
      <c r="D47" s="186">
        <f>SUM(D48:D49)</f>
        <v>606578121</v>
      </c>
      <c r="E47" s="187">
        <f>SUM(E48:E49)</f>
        <v>0</v>
      </c>
      <c r="F47" s="187">
        <f t="shared" ref="F47:U47" si="16">SUM(F48:F49)</f>
        <v>0</v>
      </c>
      <c r="G47" s="187">
        <f t="shared" si="16"/>
        <v>0</v>
      </c>
      <c r="H47" s="187">
        <f>SUM(H48:H49)</f>
        <v>0</v>
      </c>
      <c r="I47" s="187">
        <f t="shared" si="16"/>
        <v>0</v>
      </c>
      <c r="J47" s="187">
        <f t="shared" si="16"/>
        <v>0</v>
      </c>
      <c r="K47" s="187">
        <f>SUM(K48:K49)</f>
        <v>0</v>
      </c>
      <c r="L47" s="187">
        <f t="shared" si="16"/>
        <v>0</v>
      </c>
      <c r="M47" s="187">
        <f t="shared" si="16"/>
        <v>0</v>
      </c>
      <c r="N47" s="187">
        <f>SUM(N48:N49)</f>
        <v>0</v>
      </c>
      <c r="O47" s="187">
        <f t="shared" si="16"/>
        <v>299596974</v>
      </c>
      <c r="P47" s="187">
        <f t="shared" si="16"/>
        <v>606578121</v>
      </c>
      <c r="Q47" s="187">
        <f>SUM(Q48:Q49)</f>
        <v>0</v>
      </c>
      <c r="R47" s="188">
        <f t="shared" si="16"/>
        <v>299596974</v>
      </c>
      <c r="S47" s="186">
        <f t="shared" si="16"/>
        <v>0</v>
      </c>
      <c r="T47" s="188">
        <f t="shared" si="16"/>
        <v>606578121</v>
      </c>
      <c r="U47" s="186">
        <f t="shared" si="16"/>
        <v>0</v>
      </c>
      <c r="V47" s="188">
        <f>E47+H47+K47+N47</f>
        <v>0</v>
      </c>
      <c r="W47" s="186">
        <f>SUM(W48:W49)</f>
        <v>0</v>
      </c>
    </row>
    <row r="48" spans="1:25" ht="13.8">
      <c r="A48" s="1">
        <v>13</v>
      </c>
      <c r="B48" s="25" t="s">
        <v>51</v>
      </c>
      <c r="C48" s="189">
        <v>299596974</v>
      </c>
      <c r="D48" s="189">
        <v>606578121</v>
      </c>
      <c r="E48" s="186">
        <v>0</v>
      </c>
      <c r="F48" s="199"/>
      <c r="G48" s="199"/>
      <c r="H48" s="199"/>
      <c r="I48" s="199"/>
      <c r="J48" s="199"/>
      <c r="K48" s="199"/>
      <c r="L48" s="199"/>
      <c r="M48" s="199"/>
      <c r="N48" s="199"/>
      <c r="O48" s="187">
        <f t="shared" ref="O48:Q49" si="17">C48+F48+I48+L48</f>
        <v>299596974</v>
      </c>
      <c r="P48" s="187">
        <f t="shared" si="17"/>
        <v>606578121</v>
      </c>
      <c r="Q48" s="187">
        <f t="shared" si="17"/>
        <v>0</v>
      </c>
      <c r="R48" s="188">
        <f>C48+F48+I48+L48</f>
        <v>299596974</v>
      </c>
      <c r="S48" s="187">
        <v>0</v>
      </c>
      <c r="T48" s="188">
        <f>D48</f>
        <v>606578121</v>
      </c>
      <c r="U48" s="187">
        <v>0</v>
      </c>
      <c r="V48" s="188">
        <f>E48+H48+K48+N48</f>
        <v>0</v>
      </c>
      <c r="W48" s="187">
        <v>0</v>
      </c>
    </row>
    <row r="49" spans="1:25" ht="13.8">
      <c r="A49" s="1">
        <v>14</v>
      </c>
      <c r="B49" s="25" t="s">
        <v>52</v>
      </c>
      <c r="C49" s="186"/>
      <c r="D49" s="186"/>
      <c r="E49" s="186">
        <v>0</v>
      </c>
      <c r="F49" s="199"/>
      <c r="G49" s="199"/>
      <c r="H49" s="199"/>
      <c r="I49" s="199"/>
      <c r="J49" s="199"/>
      <c r="K49" s="199"/>
      <c r="L49" s="199"/>
      <c r="M49" s="199"/>
      <c r="N49" s="199"/>
      <c r="O49" s="187">
        <f t="shared" si="17"/>
        <v>0</v>
      </c>
      <c r="P49" s="187">
        <f t="shared" si="17"/>
        <v>0</v>
      </c>
      <c r="Q49" s="187">
        <f t="shared" si="17"/>
        <v>0</v>
      </c>
      <c r="R49" s="188">
        <f>C49+F49+I49+L49</f>
        <v>0</v>
      </c>
      <c r="S49" s="187">
        <v>0</v>
      </c>
      <c r="T49" s="188">
        <f>D49</f>
        <v>0</v>
      </c>
      <c r="U49" s="187">
        <v>0</v>
      </c>
      <c r="V49" s="188">
        <f>E49+H49+K49+N49</f>
        <v>0</v>
      </c>
      <c r="W49" s="187">
        <v>0</v>
      </c>
    </row>
    <row r="50" spans="1:25" s="28" customFormat="1" ht="13.8">
      <c r="A50" s="1">
        <v>15</v>
      </c>
      <c r="B50" s="27" t="s">
        <v>53</v>
      </c>
      <c r="C50" s="193">
        <f>C47+C40+C39+C38+C37+C36+C46</f>
        <v>662085129</v>
      </c>
      <c r="D50" s="193">
        <f>D47+D40+D39+D38+D37+D36+D46</f>
        <v>1101073070</v>
      </c>
      <c r="E50" s="197">
        <f>E36+E37+E38+E39+E40+E46+E47</f>
        <v>494034559</v>
      </c>
      <c r="F50" s="197">
        <f t="shared" ref="F50:W50" si="18">F47+F40+F39+F38+F37+F36+F46</f>
        <v>63305183</v>
      </c>
      <c r="G50" s="197">
        <f t="shared" si="18"/>
        <v>72707148</v>
      </c>
      <c r="H50" s="197">
        <f t="shared" si="18"/>
        <v>70120268</v>
      </c>
      <c r="I50" s="197">
        <f t="shared" si="18"/>
        <v>223464916</v>
      </c>
      <c r="J50" s="197">
        <f t="shared" si="18"/>
        <v>246496372</v>
      </c>
      <c r="K50" s="197">
        <f t="shared" si="18"/>
        <v>225854703</v>
      </c>
      <c r="L50" s="197">
        <f t="shared" si="18"/>
        <v>110716290</v>
      </c>
      <c r="M50" s="197">
        <f t="shared" si="18"/>
        <v>124646088</v>
      </c>
      <c r="N50" s="197">
        <f t="shared" si="18"/>
        <v>118072845</v>
      </c>
      <c r="O50" s="197">
        <f>O47+O40+O39+O38+O37+O36+O46</f>
        <v>1059571518</v>
      </c>
      <c r="P50" s="197">
        <f t="shared" si="18"/>
        <v>1544922678</v>
      </c>
      <c r="Q50" s="197">
        <f t="shared" si="18"/>
        <v>908082375</v>
      </c>
      <c r="R50" s="197">
        <f t="shared" si="18"/>
        <v>997644518</v>
      </c>
      <c r="S50" s="197">
        <f t="shared" si="18"/>
        <v>61927000</v>
      </c>
      <c r="T50" s="197">
        <f t="shared" si="18"/>
        <v>1467840808</v>
      </c>
      <c r="U50" s="197">
        <f t="shared" si="18"/>
        <v>77081870</v>
      </c>
      <c r="V50" s="197">
        <f t="shared" si="18"/>
        <v>831000505</v>
      </c>
      <c r="W50" s="197">
        <f t="shared" si="18"/>
        <v>77081870</v>
      </c>
      <c r="X50" s="206"/>
      <c r="Y50" s="206"/>
    </row>
    <row r="51" spans="1:25" ht="13.8">
      <c r="A51" s="1">
        <v>16</v>
      </c>
      <c r="B51" s="22" t="s">
        <v>54</v>
      </c>
      <c r="C51" s="186">
        <v>243749000</v>
      </c>
      <c r="D51" s="186">
        <v>170596319</v>
      </c>
      <c r="E51" s="186">
        <v>170596319</v>
      </c>
      <c r="F51" s="187"/>
      <c r="G51" s="187"/>
      <c r="H51" s="187"/>
      <c r="I51" s="187"/>
      <c r="J51" s="187"/>
      <c r="K51" s="187"/>
      <c r="L51" s="187"/>
      <c r="M51" s="187"/>
      <c r="N51" s="187"/>
      <c r="O51" s="187">
        <f t="shared" ref="O51:Q53" si="19">C51+F51+I51+L51</f>
        <v>243749000</v>
      </c>
      <c r="P51" s="187">
        <f t="shared" si="19"/>
        <v>170596319</v>
      </c>
      <c r="Q51" s="187">
        <f t="shared" si="19"/>
        <v>170596319</v>
      </c>
      <c r="R51" s="188">
        <f>C51</f>
        <v>243749000</v>
      </c>
      <c r="S51" s="187">
        <v>0</v>
      </c>
      <c r="T51" s="188">
        <f>D51+J51</f>
        <v>170596319</v>
      </c>
      <c r="U51" s="187">
        <f>D51+G51+J51+M51-T51</f>
        <v>0</v>
      </c>
      <c r="V51" s="188">
        <f>E51+K51+N51</f>
        <v>170596319</v>
      </c>
      <c r="W51" s="187"/>
    </row>
    <row r="52" spans="1:25" ht="13.8">
      <c r="A52" s="1">
        <v>17</v>
      </c>
      <c r="B52" s="22" t="s">
        <v>55</v>
      </c>
      <c r="C52" s="186">
        <v>1270000</v>
      </c>
      <c r="D52" s="186">
        <v>1260400</v>
      </c>
      <c r="E52" s="186">
        <v>1260400</v>
      </c>
      <c r="F52" s="187"/>
      <c r="G52" s="187"/>
      <c r="H52" s="187"/>
      <c r="I52" s="187"/>
      <c r="J52" s="187"/>
      <c r="K52" s="187"/>
      <c r="L52" s="187"/>
      <c r="M52" s="187"/>
      <c r="N52" s="187"/>
      <c r="O52" s="187">
        <f t="shared" si="19"/>
        <v>1270000</v>
      </c>
      <c r="P52" s="187">
        <f t="shared" si="19"/>
        <v>1260400</v>
      </c>
      <c r="Q52" s="187">
        <f t="shared" si="19"/>
        <v>1260400</v>
      </c>
      <c r="R52" s="188">
        <f>C52</f>
        <v>1270000</v>
      </c>
      <c r="S52" s="187">
        <v>0</v>
      </c>
      <c r="T52" s="188">
        <f>D52</f>
        <v>1260400</v>
      </c>
      <c r="U52" s="187">
        <v>0</v>
      </c>
      <c r="V52" s="188">
        <f>E52+K52+N52</f>
        <v>1260400</v>
      </c>
      <c r="W52" s="187">
        <v>0</v>
      </c>
    </row>
    <row r="53" spans="1:25" ht="27.6">
      <c r="A53" s="1">
        <v>18</v>
      </c>
      <c r="B53" s="12" t="s">
        <v>56</v>
      </c>
      <c r="C53" s="196">
        <f t="shared" ref="C53:N53" si="20">F23+I23</f>
        <v>0</v>
      </c>
      <c r="D53" s="196">
        <f t="shared" si="20"/>
        <v>0</v>
      </c>
      <c r="E53" s="196">
        <f t="shared" si="20"/>
        <v>0</v>
      </c>
      <c r="F53" s="196">
        <f t="shared" si="20"/>
        <v>0</v>
      </c>
      <c r="G53" s="196">
        <f t="shared" si="20"/>
        <v>0</v>
      </c>
      <c r="H53" s="196">
        <f t="shared" si="20"/>
        <v>0</v>
      </c>
      <c r="I53" s="196">
        <f t="shared" si="20"/>
        <v>0</v>
      </c>
      <c r="J53" s="196">
        <f t="shared" si="20"/>
        <v>0</v>
      </c>
      <c r="K53" s="196">
        <f t="shared" si="20"/>
        <v>0</v>
      </c>
      <c r="L53" s="196">
        <f t="shared" si="20"/>
        <v>0</v>
      </c>
      <c r="M53" s="196">
        <f t="shared" si="20"/>
        <v>0</v>
      </c>
      <c r="N53" s="196">
        <f t="shared" si="20"/>
        <v>0</v>
      </c>
      <c r="O53" s="187">
        <f t="shared" si="19"/>
        <v>0</v>
      </c>
      <c r="P53" s="187">
        <f t="shared" si="19"/>
        <v>0</v>
      </c>
      <c r="Q53" s="187">
        <f t="shared" si="19"/>
        <v>0</v>
      </c>
      <c r="R53" s="188">
        <f>C53+F53+I53+L53</f>
        <v>0</v>
      </c>
      <c r="S53" s="187">
        <v>0</v>
      </c>
      <c r="T53" s="188">
        <v>0</v>
      </c>
      <c r="U53" s="187">
        <v>0</v>
      </c>
      <c r="V53" s="188">
        <v>0</v>
      </c>
      <c r="W53" s="187">
        <v>0</v>
      </c>
    </row>
    <row r="54" spans="1:25" ht="13.8">
      <c r="A54" s="1">
        <v>19</v>
      </c>
      <c r="B54" s="20" t="s">
        <v>57</v>
      </c>
      <c r="C54" s="187">
        <f t="shared" ref="C54:S54" si="21">SUM(C55:C57)</f>
        <v>0</v>
      </c>
      <c r="D54" s="187">
        <f t="shared" si="21"/>
        <v>4857030</v>
      </c>
      <c r="E54" s="187">
        <f t="shared" si="21"/>
        <v>4857030</v>
      </c>
      <c r="F54" s="187">
        <f t="shared" si="21"/>
        <v>0</v>
      </c>
      <c r="G54" s="187">
        <f t="shared" si="21"/>
        <v>0</v>
      </c>
      <c r="H54" s="187">
        <f t="shared" si="21"/>
        <v>0</v>
      </c>
      <c r="I54" s="187">
        <f t="shared" si="21"/>
        <v>0</v>
      </c>
      <c r="J54" s="187">
        <f t="shared" si="21"/>
        <v>0</v>
      </c>
      <c r="K54" s="187">
        <f t="shared" si="21"/>
        <v>0</v>
      </c>
      <c r="L54" s="187">
        <f t="shared" si="21"/>
        <v>0</v>
      </c>
      <c r="M54" s="187">
        <f t="shared" si="21"/>
        <v>0</v>
      </c>
      <c r="N54" s="187">
        <f t="shared" si="21"/>
        <v>0</v>
      </c>
      <c r="O54" s="187">
        <f t="shared" si="21"/>
        <v>0</v>
      </c>
      <c r="P54" s="187">
        <f t="shared" si="21"/>
        <v>4857030</v>
      </c>
      <c r="Q54" s="187">
        <f t="shared" si="21"/>
        <v>4857030</v>
      </c>
      <c r="R54" s="188">
        <f t="shared" si="21"/>
        <v>0</v>
      </c>
      <c r="S54" s="187">
        <f t="shared" si="21"/>
        <v>0</v>
      </c>
      <c r="T54" s="188">
        <v>0</v>
      </c>
      <c r="U54" s="187">
        <f>P54</f>
        <v>4857030</v>
      </c>
      <c r="V54" s="188">
        <v>0</v>
      </c>
      <c r="W54" s="187">
        <f>Q54</f>
        <v>4857030</v>
      </c>
    </row>
    <row r="55" spans="1:25" ht="13.8">
      <c r="A55" s="1">
        <v>20</v>
      </c>
      <c r="B55" s="29" t="s">
        <v>58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87">
        <f t="shared" ref="O55:Q57" si="22">C55+F55+I55+L55</f>
        <v>0</v>
      </c>
      <c r="P55" s="187">
        <f t="shared" si="22"/>
        <v>0</v>
      </c>
      <c r="Q55" s="187">
        <f t="shared" si="22"/>
        <v>0</v>
      </c>
      <c r="R55" s="188">
        <f>C55+F55+I55+L55</f>
        <v>0</v>
      </c>
      <c r="S55" s="187">
        <v>0</v>
      </c>
      <c r="T55" s="188">
        <v>0</v>
      </c>
      <c r="U55" s="187">
        <v>0</v>
      </c>
      <c r="V55" s="188">
        <v>0</v>
      </c>
      <c r="W55" s="187">
        <v>0</v>
      </c>
    </row>
    <row r="56" spans="1:25" ht="13.8">
      <c r="A56" s="1">
        <v>21</v>
      </c>
      <c r="B56" s="29" t="s">
        <v>59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87">
        <f t="shared" si="22"/>
        <v>0</v>
      </c>
      <c r="P56" s="187">
        <f t="shared" si="22"/>
        <v>0</v>
      </c>
      <c r="Q56" s="187">
        <f t="shared" si="22"/>
        <v>0</v>
      </c>
      <c r="R56" s="188">
        <f>C56+F56+I56+L56</f>
        <v>0</v>
      </c>
      <c r="S56" s="187">
        <v>0</v>
      </c>
      <c r="T56" s="188">
        <v>0</v>
      </c>
      <c r="U56" s="187">
        <v>0</v>
      </c>
      <c r="V56" s="188">
        <v>0</v>
      </c>
      <c r="W56" s="187">
        <v>0</v>
      </c>
    </row>
    <row r="57" spans="1:25" ht="27.6">
      <c r="A57" s="1">
        <v>22</v>
      </c>
      <c r="B57" s="29" t="s">
        <v>61</v>
      </c>
      <c r="C57" s="186">
        <v>0</v>
      </c>
      <c r="D57" s="186">
        <v>4857030</v>
      </c>
      <c r="E57" s="186">
        <v>4857030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87">
        <f t="shared" si="22"/>
        <v>0</v>
      </c>
      <c r="P57" s="187">
        <f t="shared" si="22"/>
        <v>4857030</v>
      </c>
      <c r="Q57" s="187">
        <f t="shared" si="22"/>
        <v>4857030</v>
      </c>
      <c r="R57" s="188">
        <f>C57+F57+I57+L57</f>
        <v>0</v>
      </c>
      <c r="S57" s="187">
        <v>0</v>
      </c>
      <c r="T57" s="188">
        <v>0</v>
      </c>
      <c r="U57" s="187">
        <f>P57</f>
        <v>4857030</v>
      </c>
      <c r="V57" s="188">
        <v>0</v>
      </c>
      <c r="W57" s="187">
        <f>Q57</f>
        <v>4857030</v>
      </c>
    </row>
    <row r="58" spans="1:25" s="28" customFormat="1" ht="13.8">
      <c r="A58" s="1">
        <v>23</v>
      </c>
      <c r="B58" s="27" t="s">
        <v>62</v>
      </c>
      <c r="C58" s="197">
        <f>C51+C52+C53+C54</f>
        <v>245019000</v>
      </c>
      <c r="D58" s="197">
        <f t="shared" ref="D58:W58" si="23">D51+D52+D53+D54</f>
        <v>176713749</v>
      </c>
      <c r="E58" s="197">
        <f t="shared" si="23"/>
        <v>176713749</v>
      </c>
      <c r="F58" s="197">
        <f t="shared" si="23"/>
        <v>0</v>
      </c>
      <c r="G58" s="197">
        <f t="shared" si="23"/>
        <v>0</v>
      </c>
      <c r="H58" s="197">
        <f t="shared" si="23"/>
        <v>0</v>
      </c>
      <c r="I58" s="197">
        <f t="shared" si="23"/>
        <v>0</v>
      </c>
      <c r="J58" s="197">
        <f t="shared" si="23"/>
        <v>0</v>
      </c>
      <c r="K58" s="197">
        <f t="shared" si="23"/>
        <v>0</v>
      </c>
      <c r="L58" s="197">
        <f t="shared" si="23"/>
        <v>0</v>
      </c>
      <c r="M58" s="197">
        <f t="shared" si="23"/>
        <v>0</v>
      </c>
      <c r="N58" s="197">
        <f t="shared" si="23"/>
        <v>0</v>
      </c>
      <c r="O58" s="197">
        <f t="shared" si="23"/>
        <v>245019000</v>
      </c>
      <c r="P58" s="197">
        <f>P51+P52+P53+P54</f>
        <v>176713749</v>
      </c>
      <c r="Q58" s="197">
        <f t="shared" si="23"/>
        <v>176713749</v>
      </c>
      <c r="R58" s="197">
        <f t="shared" si="23"/>
        <v>245019000</v>
      </c>
      <c r="S58" s="197">
        <f t="shared" si="23"/>
        <v>0</v>
      </c>
      <c r="T58" s="197">
        <f t="shared" si="23"/>
        <v>171856719</v>
      </c>
      <c r="U58" s="197">
        <f t="shared" si="23"/>
        <v>4857030</v>
      </c>
      <c r="V58" s="197">
        <f t="shared" si="23"/>
        <v>171856719</v>
      </c>
      <c r="W58" s="197">
        <f t="shared" si="23"/>
        <v>4857030</v>
      </c>
      <c r="X58" s="206"/>
      <c r="Y58" s="206"/>
    </row>
    <row r="59" spans="1:25" s="30" customFormat="1" ht="13.8">
      <c r="A59" s="1">
        <v>24</v>
      </c>
      <c r="B59" s="14" t="s">
        <v>65</v>
      </c>
      <c r="C59" s="193">
        <f>C58+C50-C53-C39</f>
        <v>710683490</v>
      </c>
      <c r="D59" s="193">
        <f t="shared" ref="D59:W59" si="24">D58+D50-D53-D39</f>
        <v>1057917956</v>
      </c>
      <c r="E59" s="193">
        <f t="shared" si="24"/>
        <v>450879445</v>
      </c>
      <c r="F59" s="193">
        <f t="shared" si="24"/>
        <v>63305183</v>
      </c>
      <c r="G59" s="193">
        <f t="shared" si="24"/>
        <v>72707148</v>
      </c>
      <c r="H59" s="193">
        <f t="shared" si="24"/>
        <v>70120268</v>
      </c>
      <c r="I59" s="193">
        <f t="shared" si="24"/>
        <v>223464916</v>
      </c>
      <c r="J59" s="193">
        <f t="shared" si="24"/>
        <v>246496372</v>
      </c>
      <c r="K59" s="193">
        <f t="shared" si="24"/>
        <v>225854703</v>
      </c>
      <c r="L59" s="193">
        <f t="shared" si="24"/>
        <v>110716290</v>
      </c>
      <c r="M59" s="193">
        <f t="shared" si="24"/>
        <v>124646088</v>
      </c>
      <c r="N59" s="193">
        <f t="shared" si="24"/>
        <v>118072845</v>
      </c>
      <c r="O59" s="193">
        <f>O58+O50-O53-O39</f>
        <v>1108169879</v>
      </c>
      <c r="P59" s="193">
        <f>P58+P50-P53-P39</f>
        <v>1501767564</v>
      </c>
      <c r="Q59" s="193">
        <f t="shared" si="24"/>
        <v>864927261</v>
      </c>
      <c r="R59" s="193">
        <f>R58+R50-R53-R39</f>
        <v>1046242879</v>
      </c>
      <c r="S59" s="193">
        <f t="shared" si="24"/>
        <v>61927000</v>
      </c>
      <c r="T59" s="193">
        <f t="shared" si="24"/>
        <v>1419828664</v>
      </c>
      <c r="U59" s="193">
        <f t="shared" si="24"/>
        <v>81938900</v>
      </c>
      <c r="V59" s="193">
        <f t="shared" si="24"/>
        <v>782988361</v>
      </c>
      <c r="W59" s="193">
        <f t="shared" si="24"/>
        <v>81938900</v>
      </c>
      <c r="X59" s="207"/>
      <c r="Y59" s="207"/>
    </row>
    <row r="60" spans="1:25" ht="27.6">
      <c r="A60" s="1">
        <v>25</v>
      </c>
      <c r="B60" s="15" t="s">
        <v>471</v>
      </c>
      <c r="C60" s="186">
        <v>0</v>
      </c>
      <c r="D60" s="186">
        <v>86803795</v>
      </c>
      <c r="E60" s="186">
        <v>86803795</v>
      </c>
      <c r="F60" s="187">
        <v>0</v>
      </c>
      <c r="G60" s="187">
        <v>0</v>
      </c>
      <c r="H60" s="187"/>
      <c r="I60" s="187">
        <v>0</v>
      </c>
      <c r="J60" s="187">
        <v>0</v>
      </c>
      <c r="K60" s="187"/>
      <c r="L60" s="187">
        <v>0</v>
      </c>
      <c r="M60" s="187">
        <v>0</v>
      </c>
      <c r="N60" s="187"/>
      <c r="O60" s="187">
        <f t="shared" ref="O60:Q61" si="25">C60+F60+I60+L60</f>
        <v>0</v>
      </c>
      <c r="P60" s="187">
        <f t="shared" si="25"/>
        <v>86803795</v>
      </c>
      <c r="Q60" s="187">
        <f t="shared" si="25"/>
        <v>86803795</v>
      </c>
      <c r="R60" s="188">
        <f>C60+F60+I60+L60</f>
        <v>0</v>
      </c>
      <c r="S60" s="188">
        <v>0</v>
      </c>
      <c r="T60" s="188">
        <f>E60+H60+K60+N60</f>
        <v>86803795</v>
      </c>
      <c r="U60" s="188">
        <v>0</v>
      </c>
      <c r="V60" s="188">
        <f>G60+J60+M60+P60</f>
        <v>86803795</v>
      </c>
      <c r="W60" s="188">
        <v>0</v>
      </c>
    </row>
    <row r="61" spans="1:25" ht="13.8">
      <c r="A61" s="1">
        <v>25</v>
      </c>
      <c r="B61" s="15" t="s">
        <v>472</v>
      </c>
      <c r="C61" s="186">
        <v>7131362</v>
      </c>
      <c r="D61" s="186">
        <v>8116997</v>
      </c>
      <c r="E61" s="186">
        <v>8116997</v>
      </c>
      <c r="F61" s="187">
        <v>0</v>
      </c>
      <c r="G61" s="187">
        <v>0</v>
      </c>
      <c r="H61" s="187"/>
      <c r="I61" s="187">
        <v>0</v>
      </c>
      <c r="J61" s="187">
        <v>0</v>
      </c>
      <c r="K61" s="187"/>
      <c r="L61" s="187">
        <v>0</v>
      </c>
      <c r="M61" s="187">
        <v>0</v>
      </c>
      <c r="N61" s="187"/>
      <c r="O61" s="187">
        <f t="shared" si="25"/>
        <v>7131362</v>
      </c>
      <c r="P61" s="187">
        <f t="shared" si="25"/>
        <v>8116997</v>
      </c>
      <c r="Q61" s="187">
        <f t="shared" si="25"/>
        <v>8116997</v>
      </c>
      <c r="R61" s="188">
        <f>C61+F61+I61+L61</f>
        <v>7131362</v>
      </c>
      <c r="S61" s="188">
        <v>0</v>
      </c>
      <c r="T61" s="188">
        <f>E61+H61+K61+N61</f>
        <v>8116997</v>
      </c>
      <c r="U61" s="188">
        <v>0</v>
      </c>
      <c r="V61" s="188">
        <f>G61+J61+M61+P61</f>
        <v>8116997</v>
      </c>
      <c r="W61" s="188">
        <v>0</v>
      </c>
    </row>
    <row r="62" spans="1:25" s="30" customFormat="1" ht="13.8">
      <c r="A62" s="1">
        <v>26</v>
      </c>
      <c r="B62" s="31" t="s">
        <v>67</v>
      </c>
      <c r="C62" s="193">
        <f t="shared" ref="C62:W62" si="26">SUM(C59:C61)</f>
        <v>717814852</v>
      </c>
      <c r="D62" s="193">
        <f t="shared" si="26"/>
        <v>1152838748</v>
      </c>
      <c r="E62" s="193">
        <f t="shared" si="26"/>
        <v>545800237</v>
      </c>
      <c r="F62" s="193">
        <f t="shared" si="26"/>
        <v>63305183</v>
      </c>
      <c r="G62" s="193">
        <f t="shared" si="26"/>
        <v>72707148</v>
      </c>
      <c r="H62" s="193">
        <f t="shared" si="26"/>
        <v>70120268</v>
      </c>
      <c r="I62" s="193">
        <f t="shared" si="26"/>
        <v>223464916</v>
      </c>
      <c r="J62" s="193">
        <f t="shared" si="26"/>
        <v>246496372</v>
      </c>
      <c r="K62" s="193">
        <f t="shared" si="26"/>
        <v>225854703</v>
      </c>
      <c r="L62" s="193">
        <f t="shared" si="26"/>
        <v>110716290</v>
      </c>
      <c r="M62" s="193">
        <f t="shared" si="26"/>
        <v>124646088</v>
      </c>
      <c r="N62" s="193">
        <f t="shared" si="26"/>
        <v>118072845</v>
      </c>
      <c r="O62" s="193">
        <f t="shared" si="26"/>
        <v>1115301241</v>
      </c>
      <c r="P62" s="193">
        <f>SUM(P59:P61)</f>
        <v>1596688356</v>
      </c>
      <c r="Q62" s="193">
        <f>SUM(Q59:Q61)</f>
        <v>959848053</v>
      </c>
      <c r="R62" s="193">
        <f t="shared" si="26"/>
        <v>1053374241</v>
      </c>
      <c r="S62" s="193">
        <f t="shared" si="26"/>
        <v>61927000</v>
      </c>
      <c r="T62" s="193">
        <f t="shared" si="26"/>
        <v>1514749456</v>
      </c>
      <c r="U62" s="193">
        <f t="shared" si="26"/>
        <v>81938900</v>
      </c>
      <c r="V62" s="193">
        <f t="shared" si="26"/>
        <v>877909153</v>
      </c>
      <c r="W62" s="193">
        <f t="shared" si="26"/>
        <v>81938900</v>
      </c>
      <c r="X62" s="207"/>
      <c r="Y62" s="207"/>
    </row>
    <row r="63" spans="1:25" ht="15">
      <c r="B63" s="32"/>
      <c r="L63" s="208"/>
      <c r="M63" s="208"/>
    </row>
    <row r="64" spans="1:25" ht="15">
      <c r="B64" s="32"/>
      <c r="L64" s="208"/>
      <c r="M64" s="208"/>
    </row>
    <row r="65" spans="2:2" ht="60">
      <c r="B65" s="32" t="s">
        <v>68</v>
      </c>
    </row>
    <row r="66" spans="2:2" ht="15">
      <c r="B66" s="32"/>
    </row>
    <row r="67" spans="2:2" ht="15">
      <c r="B67" s="32"/>
    </row>
    <row r="68" spans="2:2" ht="15">
      <c r="B68" s="32"/>
    </row>
    <row r="69" spans="2:2" ht="15">
      <c r="B69" s="32"/>
    </row>
    <row r="70" spans="2:2" ht="15">
      <c r="B70" s="32"/>
    </row>
    <row r="71" spans="2:2" ht="15">
      <c r="B71" s="32"/>
    </row>
    <row r="72" spans="2:2" ht="15">
      <c r="B72" s="32"/>
    </row>
    <row r="73" spans="2:2" ht="15">
      <c r="B73" s="32"/>
    </row>
    <row r="74" spans="2:2" ht="15">
      <c r="B74" s="32"/>
    </row>
    <row r="75" spans="2:2" ht="15">
      <c r="B75" s="32"/>
    </row>
    <row r="76" spans="2:2" ht="15">
      <c r="B76" s="32"/>
    </row>
    <row r="77" spans="2:2" ht="15">
      <c r="B77" s="32"/>
    </row>
    <row r="78" spans="2:2" ht="15">
      <c r="B78" s="32"/>
    </row>
    <row r="79" spans="2:2" ht="15">
      <c r="B79" s="32"/>
    </row>
    <row r="80" spans="2:2" ht="15">
      <c r="B80" s="32"/>
    </row>
    <row r="81" spans="2:2" ht="15">
      <c r="B81" s="32"/>
    </row>
    <row r="82" spans="2:2" ht="15">
      <c r="B82" s="32"/>
    </row>
    <row r="83" spans="2:2" ht="15">
      <c r="B83" s="32"/>
    </row>
    <row r="84" spans="2:2" ht="15">
      <c r="B84" s="32"/>
    </row>
    <row r="85" spans="2:2" ht="15">
      <c r="B85" s="32"/>
    </row>
    <row r="86" spans="2:2" ht="15">
      <c r="B86" s="32"/>
    </row>
    <row r="87" spans="2:2" ht="15">
      <c r="B87" s="32"/>
    </row>
    <row r="88" spans="2:2" ht="15">
      <c r="B88" s="32"/>
    </row>
    <row r="89" spans="2:2" ht="15">
      <c r="B89" s="32"/>
    </row>
    <row r="90" spans="2:2" ht="15">
      <c r="B90" s="32"/>
    </row>
    <row r="91" spans="2:2" ht="15">
      <c r="B91" s="32"/>
    </row>
    <row r="92" spans="2:2" ht="15">
      <c r="B92" s="32"/>
    </row>
    <row r="93" spans="2:2" ht="15">
      <c r="B93" s="32"/>
    </row>
    <row r="94" spans="2:2" ht="15">
      <c r="B94" s="32"/>
    </row>
    <row r="95" spans="2:2" ht="15">
      <c r="B95" s="32"/>
    </row>
    <row r="96" spans="2:2" ht="15">
      <c r="B96" s="32"/>
    </row>
    <row r="97" spans="2:2" ht="15">
      <c r="B97" s="32"/>
    </row>
    <row r="98" spans="2:2" ht="15">
      <c r="B98" s="32"/>
    </row>
    <row r="99" spans="2:2" ht="15">
      <c r="B99" s="32"/>
    </row>
    <row r="100" spans="2:2" ht="15">
      <c r="B100" s="32"/>
    </row>
    <row r="101" spans="2:2" ht="15">
      <c r="B101" s="32"/>
    </row>
    <row r="102" spans="2:2" ht="15">
      <c r="B102" s="32"/>
    </row>
    <row r="103" spans="2:2" ht="15">
      <c r="B103" s="32"/>
    </row>
    <row r="104" spans="2:2" ht="15">
      <c r="B104" s="32"/>
    </row>
    <row r="105" spans="2:2" ht="15">
      <c r="B105" s="32"/>
    </row>
    <row r="106" spans="2:2" ht="15">
      <c r="B106" s="32"/>
    </row>
    <row r="107" spans="2:2" ht="15">
      <c r="B107" s="32"/>
    </row>
    <row r="108" spans="2:2" ht="15">
      <c r="B108" s="32"/>
    </row>
    <row r="109" spans="2:2" ht="15">
      <c r="B109" s="32"/>
    </row>
    <row r="110" spans="2:2" ht="15">
      <c r="B110" s="32"/>
    </row>
    <row r="111" spans="2:2" ht="15">
      <c r="B111" s="32"/>
    </row>
    <row r="112" spans="2:2" ht="15">
      <c r="B112" s="32"/>
    </row>
    <row r="113" spans="2:2" ht="15">
      <c r="B113" s="32"/>
    </row>
    <row r="114" spans="2:2" ht="15">
      <c r="B114" s="32"/>
    </row>
    <row r="115" spans="2:2" ht="15">
      <c r="B115" s="32"/>
    </row>
    <row r="116" spans="2:2" ht="15">
      <c r="B116" s="32"/>
    </row>
    <row r="117" spans="2:2" ht="15">
      <c r="B117" s="32"/>
    </row>
    <row r="118" spans="2:2" ht="15">
      <c r="B118" s="32"/>
    </row>
    <row r="119" spans="2:2" ht="15">
      <c r="B119" s="32"/>
    </row>
    <row r="120" spans="2:2" ht="15">
      <c r="B120" s="32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r:id="rId1"/>
  <headerFooter alignWithMargins="0"/>
  <rowBreaks count="1" manualBreakCount="1">
    <brk id="30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C1" sqref="C1"/>
    </sheetView>
  </sheetViews>
  <sheetFormatPr defaultColWidth="9.109375" defaultRowHeight="13.2"/>
  <cols>
    <col min="1" max="1" width="9.109375" style="1"/>
    <col min="2" max="2" width="51.109375" style="1" customWidth="1"/>
    <col min="3" max="3" width="18.88671875" style="1" customWidth="1"/>
    <col min="4" max="4" width="17.6640625" style="1" customWidth="1"/>
    <col min="5" max="5" width="17.44140625" style="1" customWidth="1"/>
    <col min="6" max="6" width="13.88671875" style="1" customWidth="1"/>
    <col min="7" max="7" width="12.88671875" style="1" customWidth="1"/>
    <col min="8" max="8" width="20.5546875" style="1" customWidth="1"/>
    <col min="9" max="9" width="18" style="1" customWidth="1"/>
    <col min="10" max="16384" width="9.109375" style="1"/>
  </cols>
  <sheetData>
    <row r="1" spans="1:5">
      <c r="C1" s="181" t="s">
        <v>754</v>
      </c>
    </row>
    <row r="2" spans="1:5" ht="19.5" customHeight="1">
      <c r="B2" s="35" t="s">
        <v>542</v>
      </c>
      <c r="E2" s="218"/>
    </row>
    <row r="3" spans="1:5">
      <c r="E3" s="218" t="s">
        <v>93</v>
      </c>
    </row>
    <row r="4" spans="1:5" ht="13.8" thickBot="1">
      <c r="B4" s="65" t="s">
        <v>6</v>
      </c>
      <c r="C4" s="65" t="s">
        <v>192</v>
      </c>
      <c r="D4" s="65" t="s">
        <v>8</v>
      </c>
      <c r="E4" s="219" t="s">
        <v>9</v>
      </c>
    </row>
    <row r="5" spans="1:5" ht="48.15" customHeight="1">
      <c r="A5" s="1">
        <v>1</v>
      </c>
      <c r="B5" s="107" t="s">
        <v>193</v>
      </c>
      <c r="C5" s="108" t="s">
        <v>194</v>
      </c>
      <c r="D5" s="108" t="s">
        <v>195</v>
      </c>
      <c r="E5" s="220" t="s">
        <v>196</v>
      </c>
    </row>
    <row r="6" spans="1:5" ht="40.799999999999997">
      <c r="A6" s="1">
        <v>2</v>
      </c>
      <c r="B6" s="109" t="s">
        <v>83</v>
      </c>
      <c r="C6" s="110">
        <f>87051339+D6</f>
        <v>91051339</v>
      </c>
      <c r="D6" s="111">
        <v>4000000</v>
      </c>
      <c r="E6" s="221" t="s">
        <v>344</v>
      </c>
    </row>
    <row r="7" spans="1:5" ht="13.8">
      <c r="A7" s="1">
        <v>3</v>
      </c>
      <c r="B7" s="109" t="s">
        <v>84</v>
      </c>
      <c r="C7" s="110">
        <f>30414279+D7</f>
        <v>31414279</v>
      </c>
      <c r="D7" s="111">
        <v>1000000</v>
      </c>
      <c r="E7" s="221" t="s">
        <v>345</v>
      </c>
    </row>
    <row r="8" spans="1:5" ht="13.8">
      <c r="A8" s="1">
        <v>4</v>
      </c>
      <c r="B8" s="109" t="s">
        <v>85</v>
      </c>
      <c r="C8" s="110">
        <f>69273387+D8</f>
        <v>69273387</v>
      </c>
      <c r="D8" s="111">
        <v>0</v>
      </c>
      <c r="E8" s="222"/>
    </row>
    <row r="9" spans="1:5" ht="27.6">
      <c r="A9" s="1">
        <v>5</v>
      </c>
      <c r="B9" s="109" t="s">
        <v>86</v>
      </c>
      <c r="C9" s="110">
        <f>49314316+D9</f>
        <v>50314316</v>
      </c>
      <c r="D9" s="111">
        <v>1000000</v>
      </c>
      <c r="E9" s="221" t="s">
        <v>346</v>
      </c>
    </row>
    <row r="10" spans="1:5" ht="13.8">
      <c r="A10" s="1">
        <v>6</v>
      </c>
      <c r="B10" s="109" t="s">
        <v>126</v>
      </c>
      <c r="C10" s="110">
        <v>0</v>
      </c>
      <c r="D10" s="111">
        <v>0</v>
      </c>
      <c r="E10" s="222"/>
    </row>
    <row r="11" spans="1:5" ht="13.8">
      <c r="A11" s="1">
        <v>7</v>
      </c>
      <c r="B11" s="112" t="s">
        <v>197</v>
      </c>
      <c r="C11" s="113">
        <f>7838550+D11</f>
        <v>7838550</v>
      </c>
      <c r="D11" s="111">
        <v>0</v>
      </c>
      <c r="E11" s="222"/>
    </row>
    <row r="12" spans="1:5" ht="13.8">
      <c r="A12" s="1">
        <v>8</v>
      </c>
      <c r="B12" s="39" t="s">
        <v>342</v>
      </c>
      <c r="C12" s="114">
        <v>3718129</v>
      </c>
      <c r="D12" s="115">
        <v>0</v>
      </c>
      <c r="E12" s="223"/>
    </row>
    <row r="13" spans="1:5" ht="13.8">
      <c r="A13" s="1">
        <v>9</v>
      </c>
      <c r="B13" s="39" t="s">
        <v>340</v>
      </c>
      <c r="C13" s="114"/>
      <c r="D13" s="115">
        <v>0</v>
      </c>
      <c r="E13" s="223"/>
    </row>
    <row r="14" spans="1:5" ht="14.4" thickBot="1">
      <c r="A14" s="1">
        <v>10</v>
      </c>
      <c r="B14" s="116" t="s">
        <v>198</v>
      </c>
      <c r="C14" s="117">
        <f>SUM(C6:C13)</f>
        <v>253610000</v>
      </c>
      <c r="D14" s="117">
        <f>SUM(D6:D13)</f>
        <v>6000000</v>
      </c>
      <c r="E14" s="224"/>
    </row>
    <row r="15" spans="1:5" ht="26.4">
      <c r="A15" s="1">
        <v>11</v>
      </c>
      <c r="B15" s="107" t="s">
        <v>199</v>
      </c>
      <c r="C15" s="119" t="s">
        <v>194</v>
      </c>
      <c r="D15" s="108" t="s">
        <v>195</v>
      </c>
      <c r="E15" s="225" t="s">
        <v>196</v>
      </c>
    </row>
    <row r="16" spans="1:5" ht="13.8">
      <c r="A16" s="1">
        <v>12</v>
      </c>
      <c r="B16" s="120"/>
      <c r="C16" s="16">
        <v>0</v>
      </c>
      <c r="D16" s="16">
        <v>0</v>
      </c>
      <c r="E16" s="222">
        <v>0</v>
      </c>
    </row>
    <row r="17" spans="1:5" ht="13.8">
      <c r="A17" s="1">
        <v>13</v>
      </c>
      <c r="B17" s="120"/>
      <c r="C17" s="16"/>
      <c r="D17" s="16"/>
      <c r="E17" s="222"/>
    </row>
    <row r="18" spans="1:5" ht="14.4" thickBot="1">
      <c r="A18" s="1">
        <v>14</v>
      </c>
      <c r="B18" s="116" t="s">
        <v>200</v>
      </c>
      <c r="C18" s="118">
        <f>SUM(C16:C17)</f>
        <v>0</v>
      </c>
      <c r="D18" s="118">
        <f>SUM(D16:D17)</f>
        <v>0</v>
      </c>
      <c r="E18" s="224"/>
    </row>
    <row r="19" spans="1:5" ht="26.4">
      <c r="A19" s="1">
        <v>15</v>
      </c>
      <c r="B19" s="107" t="s">
        <v>201</v>
      </c>
      <c r="C19" s="119" t="s">
        <v>194</v>
      </c>
      <c r="D19" s="108" t="s">
        <v>195</v>
      </c>
      <c r="E19" s="225" t="s">
        <v>196</v>
      </c>
    </row>
    <row r="20" spans="1:5" ht="13.8">
      <c r="A20" s="1">
        <v>16</v>
      </c>
      <c r="B20" s="120" t="s">
        <v>202</v>
      </c>
      <c r="C20" s="189">
        <f>26016586*1.27</f>
        <v>33041064.219999999</v>
      </c>
      <c r="D20" s="189">
        <f>4960150*1.27</f>
        <v>6299390.5</v>
      </c>
      <c r="E20" s="222"/>
    </row>
    <row r="21" spans="1:5" ht="13.8">
      <c r="A21" s="1">
        <v>17</v>
      </c>
      <c r="B21" s="120"/>
      <c r="C21" s="287"/>
      <c r="D21" s="287"/>
      <c r="E21" s="222"/>
    </row>
    <row r="22" spans="1:5" ht="14.4" thickBot="1">
      <c r="A22" s="1">
        <v>18</v>
      </c>
      <c r="B22" s="116" t="s">
        <v>203</v>
      </c>
      <c r="C22" s="288">
        <f>SUM(C20:C21)</f>
        <v>33041064.219999999</v>
      </c>
      <c r="D22" s="288">
        <f>SUM(D20:D21)</f>
        <v>6299390.5</v>
      </c>
      <c r="E22" s="226"/>
    </row>
    <row r="23" spans="1:5" ht="26.4">
      <c r="A23" s="1">
        <v>19</v>
      </c>
      <c r="B23" s="121" t="s">
        <v>204</v>
      </c>
      <c r="C23" s="119" t="s">
        <v>194</v>
      </c>
      <c r="D23" s="108" t="s">
        <v>195</v>
      </c>
      <c r="E23" s="225" t="s">
        <v>196</v>
      </c>
    </row>
    <row r="24" spans="1:5" ht="13.8">
      <c r="A24" s="1">
        <v>20</v>
      </c>
      <c r="B24" s="120" t="s">
        <v>205</v>
      </c>
      <c r="C24" s="114">
        <f>14667945*1.27</f>
        <v>18628290.149999999</v>
      </c>
      <c r="D24" s="16">
        <v>0</v>
      </c>
      <c r="E24" s="227"/>
    </row>
    <row r="25" spans="1:5" ht="13.8">
      <c r="A25" s="1">
        <v>21</v>
      </c>
      <c r="B25" s="120" t="s">
        <v>206</v>
      </c>
      <c r="C25" s="114">
        <f>46877752*1.27</f>
        <v>59534745.039999999</v>
      </c>
      <c r="D25" s="16">
        <v>0</v>
      </c>
      <c r="E25" s="227"/>
    </row>
    <row r="26" spans="1:5" ht="14.4" thickBot="1">
      <c r="A26" s="1">
        <v>22</v>
      </c>
      <c r="B26" s="116" t="s">
        <v>207</v>
      </c>
      <c r="C26" s="117">
        <f>SUM(C24:C25)</f>
        <v>78163035.189999998</v>
      </c>
      <c r="D26" s="118">
        <f>SUM(D24:D25)</f>
        <v>0</v>
      </c>
      <c r="E26" s="226"/>
    </row>
    <row r="27" spans="1:5" ht="26.4">
      <c r="A27" s="1">
        <v>23</v>
      </c>
      <c r="B27" s="107" t="s">
        <v>208</v>
      </c>
      <c r="C27" s="119" t="s">
        <v>194</v>
      </c>
      <c r="D27" s="108" t="s">
        <v>195</v>
      </c>
      <c r="E27" s="225" t="s">
        <v>196</v>
      </c>
    </row>
    <row r="28" spans="1:5" ht="13.8">
      <c r="A28" s="1">
        <v>24</v>
      </c>
      <c r="B28" s="120" t="s">
        <v>209</v>
      </c>
      <c r="C28" s="16"/>
      <c r="D28" s="16"/>
      <c r="E28" s="222"/>
    </row>
    <row r="29" spans="1:5" s="95" customFormat="1" ht="26.4" customHeight="1">
      <c r="A29" s="1">
        <v>25</v>
      </c>
      <c r="B29" s="120" t="s">
        <v>210</v>
      </c>
      <c r="C29" s="16"/>
      <c r="D29" s="16"/>
      <c r="E29" s="222"/>
    </row>
    <row r="30" spans="1:5" ht="14.4" thickBot="1">
      <c r="A30" s="1">
        <v>26</v>
      </c>
      <c r="B30" s="116" t="s">
        <v>211</v>
      </c>
      <c r="C30" s="118">
        <f>SUM(C28:C29)</f>
        <v>0</v>
      </c>
      <c r="D30" s="118">
        <f>SUM(D28:D29)</f>
        <v>0</v>
      </c>
      <c r="E30" s="224"/>
    </row>
    <row r="31" spans="1:5" ht="17.399999999999999">
      <c r="A31" s="1">
        <v>27</v>
      </c>
      <c r="B31" s="122" t="s">
        <v>212</v>
      </c>
      <c r="C31" s="286">
        <f>SUM(C14,C18,C22,C26,C30)</f>
        <v>364814099.41000003</v>
      </c>
      <c r="D31" s="286">
        <f>SUM(D14,D18,D22,D26,D30)</f>
        <v>12299390.5</v>
      </c>
      <c r="E31" s="228"/>
    </row>
    <row r="32" spans="1:5">
      <c r="B32" s="123"/>
    </row>
  </sheetData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>
      <selection activeCell="H1" sqref="H1"/>
    </sheetView>
  </sheetViews>
  <sheetFormatPr defaultColWidth="9.109375" defaultRowHeight="13.8"/>
  <cols>
    <col min="1" max="1" width="9.109375" style="1"/>
    <col min="2" max="2" width="48" style="1" customWidth="1"/>
    <col min="3" max="3" width="21.44140625" style="229" customWidth="1"/>
    <col min="4" max="5" width="21.5546875" style="229" customWidth="1"/>
    <col min="6" max="6" width="49.44140625" style="71" customWidth="1"/>
    <col min="7" max="7" width="20.109375" style="229" customWidth="1"/>
    <col min="8" max="9" width="22.44140625" style="229" customWidth="1"/>
    <col min="10" max="10" width="18" style="1" customWidth="1"/>
    <col min="11" max="16384" width="9.109375" style="1"/>
  </cols>
  <sheetData>
    <row r="1" spans="1:9">
      <c r="D1" s="230"/>
      <c r="E1" s="230"/>
      <c r="H1" s="181" t="s">
        <v>755</v>
      </c>
    </row>
    <row r="2" spans="1:9" ht="20.399999999999999">
      <c r="B2" s="35" t="s">
        <v>544</v>
      </c>
      <c r="F2" s="231"/>
      <c r="H2" s="181"/>
    </row>
    <row r="3" spans="1:9">
      <c r="H3" s="181" t="s">
        <v>93</v>
      </c>
    </row>
    <row r="4" spans="1:9" ht="60" customHeight="1">
      <c r="B4" s="18" t="s">
        <v>1</v>
      </c>
      <c r="C4" s="232" t="s">
        <v>115</v>
      </c>
      <c r="D4" s="232" t="s">
        <v>116</v>
      </c>
      <c r="E4" s="232" t="s">
        <v>146</v>
      </c>
      <c r="F4" s="232" t="s">
        <v>1</v>
      </c>
      <c r="G4" s="232" t="s">
        <v>115</v>
      </c>
      <c r="H4" s="232" t="s">
        <v>116</v>
      </c>
      <c r="I4" s="232" t="s">
        <v>146</v>
      </c>
    </row>
    <row r="5" spans="1:9">
      <c r="B5" s="18" t="s">
        <v>6</v>
      </c>
      <c r="C5" s="232" t="s">
        <v>7</v>
      </c>
      <c r="D5" s="232" t="s">
        <v>8</v>
      </c>
      <c r="E5" s="232" t="s">
        <v>9</v>
      </c>
      <c r="F5" s="197" t="s">
        <v>10</v>
      </c>
      <c r="G5" s="232" t="s">
        <v>11</v>
      </c>
      <c r="H5" s="232" t="s">
        <v>12</v>
      </c>
      <c r="I5" s="232" t="s">
        <v>13</v>
      </c>
    </row>
    <row r="6" spans="1:9">
      <c r="A6" s="1">
        <v>1</v>
      </c>
      <c r="B6" s="124"/>
      <c r="C6" s="233"/>
      <c r="D6" s="233"/>
      <c r="E6" s="233"/>
      <c r="F6" s="234" t="s">
        <v>42</v>
      </c>
      <c r="G6" s="233">
        <f>'1 bevétel-kiadás'!C36+'1 bevétel-kiadás'!F36+'1 bevétel-kiadás'!I36+'1 bevétel-kiadás'!L36</f>
        <v>212623585</v>
      </c>
      <c r="H6" s="233">
        <f>'1 bevétel-kiadás'!D36+'1 bevétel-kiadás'!G36+'1 bevétel-kiadás'!J36+'1 bevétel-kiadás'!M36</f>
        <v>229492426</v>
      </c>
      <c r="I6" s="233">
        <f>'1 bevétel-kiadás'!Q36</f>
        <v>229368864</v>
      </c>
    </row>
    <row r="7" spans="1:9" ht="27.6">
      <c r="A7" s="1">
        <v>2</v>
      </c>
      <c r="B7" s="124"/>
      <c r="C7" s="233"/>
      <c r="D7" s="233"/>
      <c r="E7" s="233"/>
      <c r="F7" s="234" t="s">
        <v>43</v>
      </c>
      <c r="G7" s="233">
        <f>'1 bevétel-kiadás'!C37+'1 bevétel-kiadás'!F37+'1 bevétel-kiadás'!I37+'1 bevétel-kiadás'!L37</f>
        <v>46141930</v>
      </c>
      <c r="H7" s="233">
        <f>'1 bevétel-kiadás'!D37+'1 bevétel-kiadás'!G37+'1 bevétel-kiadás'!J37+'1 bevétel-kiadás'!M37</f>
        <v>46632054</v>
      </c>
      <c r="I7" s="233">
        <f>'1 bevétel-kiadás'!E37+'1 bevétel-kiadás'!H37+'1 bevétel-kiadás'!K37+'1 bevétel-kiadás'!N37</f>
        <v>46632054</v>
      </c>
    </row>
    <row r="8" spans="1:9" ht="94.65" customHeight="1">
      <c r="A8" s="1">
        <v>3</v>
      </c>
      <c r="B8" s="10" t="s">
        <v>351</v>
      </c>
      <c r="C8" s="233">
        <f>'1 bevétel-kiadás'!C7+'1 bevétel-kiadás'!F7+'1 bevétel-kiadás'!I7+'1 bevétel-kiadás'!L7</f>
        <v>250148491</v>
      </c>
      <c r="D8" s="233">
        <f>'1 bevétel-kiadás'!D7+'1 bevétel-kiadás'!G7+'1 bevétel-kiadás'!J7+'1 bevétel-kiadás'!M7</f>
        <v>274982754</v>
      </c>
      <c r="E8" s="233">
        <f>'1 bevétel-kiadás'!E7+'1 bevétel-kiadás'!H7+'1 bevétel-kiadás'!K7+'1 bevétel-kiadás'!N7</f>
        <v>274982754</v>
      </c>
      <c r="F8" s="235" t="s">
        <v>44</v>
      </c>
      <c r="G8" s="233">
        <f>'1 bevétel-kiadás'!C38+'1 bevétel-kiadás'!F38+'1 bevétel-kiadás'!I38+'1 bevétel-kiadás'!L38</f>
        <v>234271390</v>
      </c>
      <c r="H8" s="233">
        <f>'1 bevétel-kiadás'!P38</f>
        <v>356585763</v>
      </c>
      <c r="I8" s="233">
        <f>'1 bevétel-kiadás'!E38+'1 bevétel-kiadás'!H38+'1 bevétel-kiadás'!K38+'1 bevétel-kiadás'!N38</f>
        <v>326447143</v>
      </c>
    </row>
    <row r="9" spans="1:9" ht="41.4">
      <c r="A9" s="1">
        <v>4</v>
      </c>
      <c r="B9" s="10" t="s">
        <v>352</v>
      </c>
      <c r="C9" s="233">
        <f>SUM(C10:C13)</f>
        <v>240000000</v>
      </c>
      <c r="D9" s="233">
        <f>'1 bevétel-kiadás'!D9+'1 bevétel-kiadás'!D10+'1 bevétel-kiadás'!D11+'1 bevétel-kiadás'!D12</f>
        <v>249846113</v>
      </c>
      <c r="E9" s="233">
        <f>SUM(E10:E13)</f>
        <v>249846113</v>
      </c>
      <c r="F9" s="236" t="s">
        <v>117</v>
      </c>
      <c r="G9" s="237">
        <f>'1 bevétel-kiadás'!C39</f>
        <v>196420639</v>
      </c>
      <c r="H9" s="237">
        <f>'1 bevétel-kiadás'!D39</f>
        <v>219868863</v>
      </c>
      <c r="I9" s="237">
        <f>'1 bevétel-kiadás'!E39</f>
        <v>219868863</v>
      </c>
    </row>
    <row r="10" spans="1:9">
      <c r="A10" s="1">
        <v>5</v>
      </c>
      <c r="B10" s="11" t="s">
        <v>19</v>
      </c>
      <c r="C10" s="233">
        <f>'1 bevétel-kiadás'!C9</f>
        <v>231700000</v>
      </c>
      <c r="D10" s="233">
        <f>'1 bevétel-kiadás'!D9</f>
        <v>238289434</v>
      </c>
      <c r="E10" s="233">
        <f>'1 bevétel-kiadás'!E9</f>
        <v>238289434</v>
      </c>
      <c r="F10" s="234" t="s">
        <v>46</v>
      </c>
      <c r="G10" s="233">
        <f>SUM(G11:G15)</f>
        <v>66317000</v>
      </c>
      <c r="H10" s="233">
        <f>SUM(H11:H15)</f>
        <v>82000451</v>
      </c>
      <c r="I10" s="233">
        <f>SUM(I11:I15)</f>
        <v>82000451</v>
      </c>
    </row>
    <row r="11" spans="1:9">
      <c r="A11" s="1">
        <v>6</v>
      </c>
      <c r="B11" s="11" t="s">
        <v>20</v>
      </c>
      <c r="C11" s="233">
        <f>'1 bevétel-kiadás'!C10</f>
        <v>0</v>
      </c>
      <c r="D11" s="233">
        <v>0</v>
      </c>
      <c r="E11" s="233">
        <f>'1 bevétel-kiadás'!E10</f>
        <v>0</v>
      </c>
      <c r="F11" s="238" t="s">
        <v>47</v>
      </c>
      <c r="G11" s="233">
        <f>'1 bevétel-kiadás'!C41</f>
        <v>4390000</v>
      </c>
      <c r="H11" s="233">
        <f>'1 bevétel-kiadás'!D41</f>
        <v>4024681</v>
      </c>
      <c r="I11" s="233">
        <f>'1 bevétel-kiadás'!E41</f>
        <v>4024681</v>
      </c>
    </row>
    <row r="12" spans="1:9" ht="27.6">
      <c r="A12" s="1">
        <v>7</v>
      </c>
      <c r="B12" s="11" t="s">
        <v>21</v>
      </c>
      <c r="C12" s="233">
        <f>'1 bevétel-kiadás'!C11</f>
        <v>1000000</v>
      </c>
      <c r="D12" s="233">
        <f>'1 bevétel-kiadás'!D11</f>
        <v>3718129</v>
      </c>
      <c r="E12" s="233">
        <f>'1 bevétel-kiadás'!E11</f>
        <v>3718129</v>
      </c>
      <c r="F12" s="239" t="s">
        <v>48</v>
      </c>
      <c r="G12" s="233">
        <f>'1 bevétel-kiadás'!C42</f>
        <v>0</v>
      </c>
      <c r="H12" s="233">
        <f>'1 bevétel-kiadás'!D42</f>
        <v>0</v>
      </c>
      <c r="I12" s="233">
        <f>'1 bevétel-kiadás'!Q42</f>
        <v>0</v>
      </c>
    </row>
    <row r="13" spans="1:9" ht="27.6">
      <c r="A13" s="1">
        <v>8</v>
      </c>
      <c r="B13" s="11" t="s">
        <v>79</v>
      </c>
      <c r="C13" s="233">
        <f>'1 bevétel-kiadás'!O12</f>
        <v>7300000</v>
      </c>
      <c r="D13" s="233">
        <f>'1 bevétel-kiadás'!P12</f>
        <v>7838550</v>
      </c>
      <c r="E13" s="233">
        <f>'1 bevétel-kiadás'!E12</f>
        <v>7838550</v>
      </c>
      <c r="F13" s="239" t="s">
        <v>335</v>
      </c>
      <c r="G13" s="240">
        <f>'1 bevétel-kiadás'!C43</f>
        <v>0</v>
      </c>
      <c r="H13" s="233">
        <f>'1 bevétel-kiadás'!D43</f>
        <v>0</v>
      </c>
      <c r="I13" s="233">
        <f>'1 bevétel-kiadás'!Q43</f>
        <v>0</v>
      </c>
    </row>
    <row r="14" spans="1:9">
      <c r="A14" s="1">
        <v>9</v>
      </c>
      <c r="B14" s="10" t="s">
        <v>23</v>
      </c>
      <c r="C14" s="233">
        <f>'1 bevétel-kiadás'!C14</f>
        <v>192203463</v>
      </c>
      <c r="D14" s="233">
        <f>'1 bevétel-kiadás'!D14</f>
        <v>214927032</v>
      </c>
      <c r="E14" s="233">
        <f>'1 bevétel-kiadás'!E14</f>
        <v>214927032</v>
      </c>
      <c r="F14" s="239" t="s">
        <v>336</v>
      </c>
      <c r="G14" s="240">
        <f>'1 bevétel-kiadás'!C44</f>
        <v>0</v>
      </c>
      <c r="H14" s="233">
        <f>'1 bevétel-kiadás'!D44</f>
        <v>893900</v>
      </c>
      <c r="I14" s="233">
        <f>'1 bevétel-kiadás'!Q44</f>
        <v>893900</v>
      </c>
    </row>
    <row r="15" spans="1:9" ht="27.6">
      <c r="A15" s="1">
        <v>10</v>
      </c>
      <c r="B15" s="10" t="s">
        <v>24</v>
      </c>
      <c r="C15" s="233">
        <f>'1 bevétel-kiadás'!C15</f>
        <v>0</v>
      </c>
      <c r="D15" s="233">
        <f>'1 bevétel-kiadás'!P15</f>
        <v>17365401</v>
      </c>
      <c r="E15" s="233">
        <f>'1 bevétel-kiadás'!Q15</f>
        <v>17365401</v>
      </c>
      <c r="F15" s="238" t="s">
        <v>49</v>
      </c>
      <c r="G15" s="233">
        <f>'1 bevétel-kiadás'!C45</f>
        <v>61927000</v>
      </c>
      <c r="H15" s="233">
        <f>'1 bevétel-kiadás'!D45</f>
        <v>77081870</v>
      </c>
      <c r="I15" s="233">
        <f>'1 bevétel-kiadás'!E45</f>
        <v>77081870</v>
      </c>
    </row>
    <row r="16" spans="1:9" ht="27.6">
      <c r="A16" s="1">
        <v>11</v>
      </c>
      <c r="B16" s="10" t="s">
        <v>25</v>
      </c>
      <c r="C16" s="233">
        <f>'1 bevétel-kiadás'!C16</f>
        <v>1800000</v>
      </c>
      <c r="D16" s="233">
        <f>'1 bevétel-kiadás'!D16</f>
        <v>0</v>
      </c>
      <c r="E16" s="233">
        <f>'1 bevétel-kiadás'!E16</f>
        <v>0</v>
      </c>
      <c r="F16" s="241" t="s">
        <v>158</v>
      </c>
      <c r="G16" s="233">
        <f>'1 bevétel-kiadás'!C46</f>
        <v>4200000</v>
      </c>
      <c r="H16" s="233">
        <f>'1 bevétel-kiadás'!D46</f>
        <v>3765000</v>
      </c>
      <c r="I16" s="233">
        <f>'1 bevétel-kiadás'!E46</f>
        <v>3765000</v>
      </c>
    </row>
    <row r="17" spans="1:9" ht="27.6">
      <c r="A17" s="1">
        <v>12</v>
      </c>
      <c r="B17" s="10" t="s">
        <v>26</v>
      </c>
      <c r="C17" s="233">
        <v>0</v>
      </c>
      <c r="D17" s="233">
        <v>0</v>
      </c>
      <c r="E17" s="233">
        <f>'1 bevétel-kiadás'!E17</f>
        <v>0</v>
      </c>
      <c r="F17" s="234" t="s">
        <v>50</v>
      </c>
      <c r="G17" s="233">
        <f>'1 bevétel-kiadás'!C47</f>
        <v>299596974</v>
      </c>
      <c r="H17" s="233">
        <f>'1 bevétel-kiadás'!D47</f>
        <v>606578121</v>
      </c>
      <c r="I17" s="233">
        <f>'1 bevétel-kiadás'!E47</f>
        <v>0</v>
      </c>
    </row>
    <row r="18" spans="1:9">
      <c r="A18" s="1">
        <v>13</v>
      </c>
      <c r="B18" s="13" t="s">
        <v>27</v>
      </c>
      <c r="C18" s="233">
        <f>C8+C9+C14+C15+C16+C17</f>
        <v>684151954</v>
      </c>
      <c r="D18" s="233">
        <f>D8+D9+D14+D15+D16+D17</f>
        <v>757121300</v>
      </c>
      <c r="E18" s="233">
        <f>E8+E9+E14+E15+E16+E17</f>
        <v>757121300</v>
      </c>
      <c r="F18" s="239" t="s">
        <v>51</v>
      </c>
      <c r="G18" s="233">
        <f>'1 bevétel-kiadás'!C48</f>
        <v>299596974</v>
      </c>
      <c r="H18" s="233">
        <f>'1 bevétel-kiadás'!D48</f>
        <v>606578121</v>
      </c>
      <c r="I18" s="233">
        <v>0</v>
      </c>
    </row>
    <row r="19" spans="1:9">
      <c r="A19" s="1">
        <v>14</v>
      </c>
      <c r="B19" s="124"/>
      <c r="C19" s="233"/>
      <c r="D19" s="233"/>
      <c r="E19" s="233"/>
      <c r="F19" s="239" t="s">
        <v>52</v>
      </c>
      <c r="G19" s="233">
        <f>'1 bevétel-kiadás'!O49</f>
        <v>0</v>
      </c>
      <c r="H19" s="233">
        <f>'1 bevétel-kiadás'!P49</f>
        <v>0</v>
      </c>
      <c r="I19" s="233">
        <v>0</v>
      </c>
    </row>
    <row r="20" spans="1:9">
      <c r="A20" s="1">
        <v>15</v>
      </c>
      <c r="B20" s="124"/>
      <c r="C20" s="233"/>
      <c r="D20" s="233"/>
      <c r="E20" s="233"/>
      <c r="F20" s="242" t="s">
        <v>118</v>
      </c>
      <c r="G20" s="233">
        <f>G17+G10+G8+G7+G6+G16</f>
        <v>863150879</v>
      </c>
      <c r="H20" s="233">
        <f>H17+H10+H8+H7+H6+H16</f>
        <v>1325053815</v>
      </c>
      <c r="I20" s="233">
        <f>I17+I10+I8+I7+I6+I16</f>
        <v>688213512</v>
      </c>
    </row>
    <row r="21" spans="1:9">
      <c r="A21" s="1">
        <v>16</v>
      </c>
      <c r="B21" s="124"/>
      <c r="C21" s="233"/>
      <c r="D21" s="233"/>
      <c r="E21" s="233"/>
      <c r="F21" s="241" t="s">
        <v>54</v>
      </c>
      <c r="G21" s="233">
        <f>'1 bevétel-kiadás'!C51</f>
        <v>243749000</v>
      </c>
      <c r="H21" s="233">
        <f>'1 bevétel-kiadás'!D51</f>
        <v>170596319</v>
      </c>
      <c r="I21" s="233">
        <f>'1 bevétel-kiadás'!E51</f>
        <v>170596319</v>
      </c>
    </row>
    <row r="22" spans="1:9">
      <c r="A22" s="1">
        <v>17</v>
      </c>
      <c r="B22" s="124"/>
      <c r="C22" s="233"/>
      <c r="D22" s="233"/>
      <c r="E22" s="233"/>
      <c r="F22" s="241" t="s">
        <v>55</v>
      </c>
      <c r="G22" s="233">
        <f>'1 bevétel-kiadás'!C52</f>
        <v>1270000</v>
      </c>
      <c r="H22" s="233">
        <f>'1 bevétel-kiadás'!D52</f>
        <v>1260400</v>
      </c>
      <c r="I22" s="233">
        <f>'1 bevétel-kiadás'!E52</f>
        <v>1260400</v>
      </c>
    </row>
    <row r="23" spans="1:9">
      <c r="A23" s="1">
        <v>18</v>
      </c>
      <c r="B23" s="124"/>
      <c r="C23" s="233"/>
      <c r="D23" s="233"/>
      <c r="E23" s="233"/>
      <c r="F23" s="78"/>
      <c r="G23" s="233"/>
      <c r="H23" s="233"/>
      <c r="I23" s="233"/>
    </row>
    <row r="24" spans="1:9" ht="27.6">
      <c r="A24" s="1">
        <v>19</v>
      </c>
      <c r="B24" s="124"/>
      <c r="C24" s="233"/>
      <c r="D24" s="233"/>
      <c r="E24" s="233"/>
      <c r="F24" s="243" t="s">
        <v>119</v>
      </c>
      <c r="G24" s="237"/>
      <c r="H24" s="237"/>
      <c r="I24" s="237"/>
    </row>
    <row r="25" spans="1:9">
      <c r="A25" s="1">
        <v>20</v>
      </c>
      <c r="B25" s="124"/>
      <c r="C25" s="233"/>
      <c r="D25" s="233"/>
      <c r="E25" s="233"/>
      <c r="F25" s="234" t="s">
        <v>57</v>
      </c>
      <c r="G25" s="233">
        <f>SUM(G26:G29)</f>
        <v>0</v>
      </c>
      <c r="H25" s="233">
        <f>SUM(H26:H29)</f>
        <v>4857030</v>
      </c>
      <c r="I25" s="233">
        <f>SUM(I26:I29)</f>
        <v>4857030</v>
      </c>
    </row>
    <row r="26" spans="1:9" ht="27.6">
      <c r="A26" s="1">
        <v>21</v>
      </c>
      <c r="B26" s="10" t="s">
        <v>28</v>
      </c>
      <c r="C26" s="233">
        <f>'1 bevétel-kiadás'!C19</f>
        <v>31700000</v>
      </c>
      <c r="D26" s="233">
        <f>'1 bevétel-kiadás'!D19</f>
        <v>450989828</v>
      </c>
      <c r="E26" s="233">
        <f>'1 bevétel-kiadás'!E19</f>
        <v>450989828</v>
      </c>
      <c r="F26" s="244" t="s">
        <v>58</v>
      </c>
      <c r="G26" s="233"/>
      <c r="H26" s="233"/>
      <c r="I26" s="233"/>
    </row>
    <row r="27" spans="1:9" ht="27.6">
      <c r="A27" s="1">
        <v>22</v>
      </c>
      <c r="B27" s="10" t="s">
        <v>29</v>
      </c>
      <c r="C27" s="233">
        <f>'1 bevétel-kiadás'!C20</f>
        <v>10000000</v>
      </c>
      <c r="D27" s="233">
        <f>'1 bevétel-kiadás'!D20</f>
        <v>4351576</v>
      </c>
      <c r="E27" s="233">
        <f>'1 bevétel-kiadás'!E20</f>
        <v>3098000</v>
      </c>
      <c r="F27" s="244" t="s">
        <v>59</v>
      </c>
      <c r="G27" s="233"/>
      <c r="H27" s="233"/>
      <c r="I27" s="233"/>
    </row>
    <row r="28" spans="1:9" ht="54" customHeight="1">
      <c r="A28" s="1">
        <v>23</v>
      </c>
      <c r="B28" s="10" t="s">
        <v>30</v>
      </c>
      <c r="C28" s="233">
        <f>'1 bevétel-kiadás'!C21</f>
        <v>15354331</v>
      </c>
      <c r="D28" s="233">
        <f>'1 bevétel-kiadás'!D21</f>
        <v>2060000</v>
      </c>
      <c r="E28" s="233">
        <f>'1 bevétel-kiadás'!E21</f>
        <v>2060000</v>
      </c>
      <c r="F28" s="245" t="s">
        <v>60</v>
      </c>
      <c r="G28" s="233"/>
      <c r="H28" s="233"/>
      <c r="I28" s="233"/>
    </row>
    <row r="29" spans="1:9" ht="27.6">
      <c r="A29" s="1">
        <v>24</v>
      </c>
      <c r="B29" s="10" t="s">
        <v>31</v>
      </c>
      <c r="C29" s="233">
        <f>'[1]1 bevétel-kiadás'!J21</f>
        <v>0</v>
      </c>
      <c r="D29" s="233">
        <v>0</v>
      </c>
      <c r="E29" s="233">
        <f>'1 bevétel-kiadás'!E22</f>
        <v>0</v>
      </c>
      <c r="F29" s="244" t="s">
        <v>61</v>
      </c>
      <c r="G29" s="233"/>
      <c r="H29" s="233">
        <f>'1 bevétel-kiadás'!D57</f>
        <v>4857030</v>
      </c>
      <c r="I29" s="233">
        <f>'1 bevétel-kiadás'!E57</f>
        <v>4857030</v>
      </c>
    </row>
    <row r="30" spans="1:9">
      <c r="A30" s="1">
        <v>25</v>
      </c>
      <c r="B30" s="13" t="s">
        <v>33</v>
      </c>
      <c r="C30" s="233">
        <f>SUM(C26:C29)</f>
        <v>57054331</v>
      </c>
      <c r="D30" s="233">
        <f>SUM(D26:D29)</f>
        <v>457401404</v>
      </c>
      <c r="E30" s="233">
        <f>SUM(E26:E29)</f>
        <v>456147828</v>
      </c>
      <c r="F30" s="242" t="s">
        <v>120</v>
      </c>
      <c r="G30" s="233">
        <f>G21+G22+G25</f>
        <v>245019000</v>
      </c>
      <c r="H30" s="233">
        <f>H21+H22+H25</f>
        <v>176713749</v>
      </c>
      <c r="I30" s="233">
        <f>I21+I22+I25</f>
        <v>176713749</v>
      </c>
    </row>
    <row r="31" spans="1:9" ht="27.6">
      <c r="A31" s="1">
        <v>26</v>
      </c>
      <c r="B31" s="10" t="s">
        <v>34</v>
      </c>
      <c r="C31" s="233"/>
      <c r="D31" s="233"/>
      <c r="E31" s="233"/>
      <c r="F31" s="78"/>
      <c r="G31" s="233"/>
      <c r="H31" s="233"/>
      <c r="I31" s="233"/>
    </row>
    <row r="32" spans="1:9" ht="27.6">
      <c r="A32" s="1">
        <v>27</v>
      </c>
      <c r="B32" s="10" t="s">
        <v>35</v>
      </c>
      <c r="C32" s="233"/>
      <c r="D32" s="233"/>
      <c r="E32" s="233"/>
      <c r="F32" s="246" t="s">
        <v>63</v>
      </c>
      <c r="G32" s="233"/>
      <c r="H32" s="233"/>
      <c r="I32" s="233"/>
    </row>
    <row r="33" spans="1:9" ht="27.6">
      <c r="A33" s="1">
        <v>28</v>
      </c>
      <c r="B33" s="10" t="s">
        <v>36</v>
      </c>
      <c r="C33" s="233"/>
      <c r="D33" s="233"/>
      <c r="E33" s="233"/>
      <c r="F33" s="246" t="s">
        <v>64</v>
      </c>
      <c r="G33" s="233"/>
      <c r="H33" s="233"/>
      <c r="I33" s="233"/>
    </row>
    <row r="34" spans="1:9">
      <c r="A34" s="1">
        <v>29</v>
      </c>
      <c r="B34" s="13" t="s">
        <v>37</v>
      </c>
      <c r="C34" s="233">
        <f>SUM(C31:C33)</f>
        <v>0</v>
      </c>
      <c r="D34" s="233">
        <f>SUM(D31:D33)</f>
        <v>0</v>
      </c>
      <c r="E34" s="233">
        <f>SUM(E31:E33)</f>
        <v>0</v>
      </c>
      <c r="F34" s="247" t="s">
        <v>37</v>
      </c>
      <c r="G34" s="233">
        <f>SUM(G32:G33)</f>
        <v>0</v>
      </c>
      <c r="H34" s="233">
        <f>SUM(H32:H33)</f>
        <v>0</v>
      </c>
      <c r="I34" s="233">
        <f>SUM(I32:I33)</f>
        <v>0</v>
      </c>
    </row>
    <row r="35" spans="1:9">
      <c r="A35" s="1">
        <v>30</v>
      </c>
      <c r="B35" s="14" t="s">
        <v>121</v>
      </c>
      <c r="C35" s="233">
        <f>C34+C30+C18</f>
        <v>741206285</v>
      </c>
      <c r="D35" s="233">
        <f>D34+D30+D18</f>
        <v>1214522704</v>
      </c>
      <c r="E35" s="233">
        <f>E34+E30+E18</f>
        <v>1213269128</v>
      </c>
      <c r="F35" s="248" t="s">
        <v>122</v>
      </c>
      <c r="G35" s="233">
        <f>G34+G20+G30</f>
        <v>1108169879</v>
      </c>
      <c r="H35" s="233">
        <f>H34+H20+H30</f>
        <v>1501767564</v>
      </c>
      <c r="I35" s="233">
        <f>I34+I20+I30</f>
        <v>864927261</v>
      </c>
    </row>
    <row r="36" spans="1:9" ht="68.25" customHeight="1">
      <c r="A36" s="1">
        <v>31</v>
      </c>
      <c r="B36" s="15" t="s">
        <v>39</v>
      </c>
      <c r="C36" s="233">
        <f>'1 bevétel-kiadás'!O27</f>
        <v>374094956</v>
      </c>
      <c r="D36" s="233">
        <f>'1 bevétel-kiadás'!P27</f>
        <v>373678260</v>
      </c>
      <c r="E36" s="233">
        <f>'1 bevétel-kiadás'!Q27</f>
        <v>373678260</v>
      </c>
      <c r="F36" s="249" t="s">
        <v>39</v>
      </c>
      <c r="G36" s="233"/>
      <c r="H36" s="233"/>
      <c r="I36" s="233"/>
    </row>
    <row r="37" spans="1:9">
      <c r="A37" s="1">
        <v>32</v>
      </c>
      <c r="B37" s="15" t="s">
        <v>40</v>
      </c>
      <c r="C37" s="233"/>
      <c r="D37" s="233">
        <f>'1 bevétel-kiadás'!D26</f>
        <v>8427392</v>
      </c>
      <c r="E37" s="233">
        <f>'1 bevétel-kiadás'!E26</f>
        <v>8427392</v>
      </c>
      <c r="F37" s="249" t="s">
        <v>66</v>
      </c>
      <c r="G37" s="233">
        <f>'1 bevétel-kiadás'!C61</f>
        <v>7131362</v>
      </c>
      <c r="H37" s="233">
        <f>'1 bevétel-kiadás'!D61</f>
        <v>8116997</v>
      </c>
      <c r="I37" s="233">
        <f>'1 bevétel-kiadás'!E61</f>
        <v>8116997</v>
      </c>
    </row>
    <row r="38" spans="1:9" ht="27.6">
      <c r="A38" s="1">
        <v>33</v>
      </c>
      <c r="B38" s="15"/>
      <c r="C38" s="233"/>
      <c r="D38" s="233"/>
      <c r="E38" s="233"/>
      <c r="F38" s="249" t="s">
        <v>543</v>
      </c>
      <c r="G38" s="233">
        <f>'1 bevétel-kiadás'!C60</f>
        <v>0</v>
      </c>
      <c r="H38" s="233">
        <f>'1 bevétel-kiadás'!D60</f>
        <v>86803795</v>
      </c>
      <c r="I38" s="233">
        <f>'1 bevétel-kiadás'!E60</f>
        <v>86803795</v>
      </c>
    </row>
    <row r="39" spans="1:9">
      <c r="A39" s="1">
        <v>34</v>
      </c>
      <c r="B39" s="17" t="s">
        <v>123</v>
      </c>
      <c r="C39" s="233">
        <f>C35+C37+C36</f>
        <v>1115301241</v>
      </c>
      <c r="D39" s="233">
        <f>D35+D37+D36</f>
        <v>1596628356</v>
      </c>
      <c r="E39" s="233">
        <f>E35+E37+E36</f>
        <v>1595374780</v>
      </c>
      <c r="F39" s="250" t="s">
        <v>124</v>
      </c>
      <c r="G39" s="233">
        <f>G37+G35+G36+G38</f>
        <v>1115301241</v>
      </c>
      <c r="H39" s="233">
        <f t="shared" ref="H39:I39" si="0">H37+H35+H36+H38</f>
        <v>1596688356</v>
      </c>
      <c r="I39" s="233">
        <f t="shared" si="0"/>
        <v>959848053</v>
      </c>
    </row>
    <row r="40" spans="1:9" ht="97.5" customHeight="1">
      <c r="A40" s="1">
        <v>35</v>
      </c>
      <c r="B40" s="94" t="s">
        <v>350</v>
      </c>
      <c r="C40" s="233"/>
      <c r="D40" s="233"/>
      <c r="E40" s="233">
        <f>E39-I39</f>
        <v>635526727</v>
      </c>
      <c r="F40" s="251" t="s">
        <v>125</v>
      </c>
      <c r="G40" s="233"/>
      <c r="H40" s="252"/>
      <c r="I40" s="253"/>
    </row>
    <row r="42" spans="1:9">
      <c r="E42" s="229">
        <f>E39-E40</f>
        <v>959848053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1" sqref="E1"/>
    </sheetView>
  </sheetViews>
  <sheetFormatPr defaultColWidth="8.88671875" defaultRowHeight="13.2"/>
  <cols>
    <col min="1" max="1" width="3.5546875" style="1" customWidth="1"/>
    <col min="2" max="2" width="77.44140625" style="1" customWidth="1"/>
    <col min="3" max="3" width="18" style="1" customWidth="1"/>
    <col min="4" max="5" width="16.44140625" style="1" customWidth="1"/>
    <col min="6" max="6" width="15.5546875" style="1" customWidth="1"/>
    <col min="7" max="7" width="19.44140625" style="1" customWidth="1"/>
    <col min="8" max="16384" width="8.88671875" style="1"/>
  </cols>
  <sheetData>
    <row r="1" spans="1:9">
      <c r="B1" s="126"/>
      <c r="C1" s="5"/>
      <c r="E1" s="181" t="s">
        <v>756</v>
      </c>
    </row>
    <row r="2" spans="1:9" ht="24.75" customHeight="1">
      <c r="B2" s="353" t="s">
        <v>376</v>
      </c>
      <c r="C2" s="354"/>
      <c r="D2" s="127"/>
      <c r="E2" s="181"/>
      <c r="F2" s="127"/>
      <c r="G2" s="127"/>
      <c r="H2" s="128"/>
      <c r="I2" s="128"/>
    </row>
    <row r="3" spans="1:9" ht="23.25" customHeight="1">
      <c r="B3" s="355" t="s">
        <v>326</v>
      </c>
      <c r="C3" s="354"/>
      <c r="D3" s="127"/>
      <c r="E3" s="181" t="s">
        <v>93</v>
      </c>
      <c r="F3" s="127"/>
      <c r="G3" s="127"/>
      <c r="H3" s="128"/>
      <c r="I3" s="128"/>
    </row>
    <row r="4" spans="1:9" ht="39.6">
      <c r="B4" s="130" t="s">
        <v>1</v>
      </c>
      <c r="C4" s="131" t="s">
        <v>214</v>
      </c>
      <c r="D4" s="132" t="s">
        <v>233</v>
      </c>
      <c r="E4" s="132" t="s">
        <v>234</v>
      </c>
      <c r="F4" s="132" t="s">
        <v>235</v>
      </c>
      <c r="G4" s="132" t="s">
        <v>100</v>
      </c>
      <c r="H4" s="128"/>
      <c r="I4" s="128"/>
    </row>
    <row r="5" spans="1:9" ht="13.8">
      <c r="B5" s="130" t="s">
        <v>328</v>
      </c>
      <c r="C5" s="131" t="s">
        <v>7</v>
      </c>
      <c r="D5" s="132" t="s">
        <v>8</v>
      </c>
      <c r="E5" s="132" t="s">
        <v>9</v>
      </c>
      <c r="F5" s="132" t="s">
        <v>10</v>
      </c>
      <c r="G5" s="132" t="s">
        <v>11</v>
      </c>
      <c r="H5" s="128"/>
      <c r="I5" s="128"/>
    </row>
    <row r="6" spans="1:9" ht="15.75" customHeight="1">
      <c r="A6" s="1">
        <v>1</v>
      </c>
      <c r="B6" s="291" t="s">
        <v>545</v>
      </c>
      <c r="C6" s="291">
        <v>368343063</v>
      </c>
      <c r="D6" s="291">
        <v>332575</v>
      </c>
      <c r="E6" s="291">
        <v>7723773</v>
      </c>
      <c r="F6" s="291">
        <v>184100</v>
      </c>
      <c r="G6" s="289">
        <f t="shared" ref="G6:G13" si="0">SUM(C6:F6)</f>
        <v>376583511</v>
      </c>
    </row>
    <row r="7" spans="1:9">
      <c r="A7" s="1">
        <v>2</v>
      </c>
      <c r="B7" s="291" t="s">
        <v>546</v>
      </c>
      <c r="C7" s="291">
        <v>-765669100</v>
      </c>
      <c r="D7" s="291">
        <v>-70120269</v>
      </c>
      <c r="E7" s="291">
        <v>-225854703</v>
      </c>
      <c r="F7" s="291">
        <v>-118072845</v>
      </c>
      <c r="G7" s="289">
        <f t="shared" si="0"/>
        <v>-1179716917</v>
      </c>
    </row>
    <row r="8" spans="1:9">
      <c r="A8" s="1">
        <v>3</v>
      </c>
      <c r="B8" s="291" t="s">
        <v>547</v>
      </c>
      <c r="C8" s="291">
        <v>1371454035</v>
      </c>
      <c r="D8" s="291">
        <v>72707149</v>
      </c>
      <c r="E8" s="291">
        <v>246496372</v>
      </c>
      <c r="F8" s="291">
        <v>124646088</v>
      </c>
      <c r="G8" s="289">
        <f t="shared" si="0"/>
        <v>1815303644</v>
      </c>
    </row>
    <row r="9" spans="1:9">
      <c r="A9" s="1">
        <v>4</v>
      </c>
      <c r="B9" s="291" t="s">
        <v>548</v>
      </c>
      <c r="C9" s="291">
        <v>-363579842</v>
      </c>
      <c r="D9" s="291">
        <v>-1682489</v>
      </c>
      <c r="E9" s="291">
        <v>-7259987</v>
      </c>
      <c r="F9" s="291">
        <v>-1155942</v>
      </c>
      <c r="G9" s="289">
        <f t="shared" si="0"/>
        <v>-373678260</v>
      </c>
    </row>
    <row r="10" spans="1:9">
      <c r="A10" s="1">
        <v>5</v>
      </c>
      <c r="B10" s="291" t="s">
        <v>549</v>
      </c>
      <c r="C10" s="291">
        <v>-231233</v>
      </c>
      <c r="D10" s="291">
        <v>443214</v>
      </c>
      <c r="E10" s="291">
        <v>-934115</v>
      </c>
      <c r="F10" s="291">
        <v>-381543</v>
      </c>
      <c r="G10" s="289">
        <f t="shared" si="0"/>
        <v>-1103677</v>
      </c>
    </row>
    <row r="11" spans="1:9">
      <c r="A11" s="1">
        <v>6</v>
      </c>
      <c r="B11" s="291" t="s">
        <v>550</v>
      </c>
      <c r="C11" s="291">
        <v>400000</v>
      </c>
      <c r="D11" s="291"/>
      <c r="E11" s="291"/>
      <c r="F11" s="291"/>
      <c r="G11" s="289">
        <f t="shared" si="0"/>
        <v>400000</v>
      </c>
    </row>
    <row r="12" spans="1:9">
      <c r="A12" s="1">
        <v>7</v>
      </c>
      <c r="B12" s="291" t="s">
        <v>551</v>
      </c>
      <c r="C12" s="291">
        <v>4747648</v>
      </c>
      <c r="D12" s="291"/>
      <c r="E12" s="291"/>
      <c r="F12" s="291"/>
      <c r="G12" s="289">
        <f t="shared" si="0"/>
        <v>4747648</v>
      </c>
    </row>
    <row r="13" spans="1:9">
      <c r="A13" s="1">
        <v>8</v>
      </c>
      <c r="B13" s="291" t="s">
        <v>552</v>
      </c>
      <c r="C13" s="291">
        <v>3094791</v>
      </c>
      <c r="D13" s="291"/>
      <c r="E13" s="291"/>
      <c r="F13" s="291"/>
      <c r="G13" s="289">
        <f t="shared" si="0"/>
        <v>3094791</v>
      </c>
    </row>
    <row r="14" spans="1:9" ht="15">
      <c r="A14" s="1">
        <v>9</v>
      </c>
      <c r="B14" s="134" t="s">
        <v>327</v>
      </c>
      <c r="C14" s="289">
        <f>SUM(C6:C13)</f>
        <v>618559362</v>
      </c>
      <c r="D14" s="289">
        <f t="shared" ref="D14:G14" si="1">SUM(D6:D13)</f>
        <v>1680180</v>
      </c>
      <c r="E14" s="289">
        <f t="shared" si="1"/>
        <v>20171340</v>
      </c>
      <c r="F14" s="289">
        <f t="shared" si="1"/>
        <v>5219858</v>
      </c>
      <c r="G14" s="289">
        <f t="shared" si="1"/>
        <v>645630740</v>
      </c>
    </row>
    <row r="15" spans="1:9" ht="13.8">
      <c r="B15" s="135"/>
      <c r="C15" s="290"/>
      <c r="D15" s="290"/>
      <c r="E15" s="290"/>
      <c r="F15" s="290"/>
      <c r="G15" s="290"/>
      <c r="H15" s="135"/>
    </row>
    <row r="16" spans="1:9" ht="13.8">
      <c r="B16" s="135"/>
      <c r="C16" s="135"/>
      <c r="D16" s="135"/>
      <c r="E16" s="135"/>
      <c r="F16" s="135"/>
      <c r="G16" s="135"/>
      <c r="H16" s="135"/>
    </row>
    <row r="17" spans="2:8" ht="13.8">
      <c r="B17" s="135"/>
      <c r="C17" s="135"/>
      <c r="D17" s="135"/>
      <c r="E17" s="135"/>
      <c r="F17" s="135"/>
      <c r="G17" s="135"/>
      <c r="H17" s="135"/>
    </row>
    <row r="18" spans="2:8" ht="13.8">
      <c r="B18" s="135"/>
      <c r="C18" s="135"/>
      <c r="D18" s="135"/>
      <c r="E18" s="135"/>
      <c r="F18" s="135"/>
      <c r="G18" s="135"/>
      <c r="H18" s="135"/>
    </row>
    <row r="19" spans="2:8" ht="13.8">
      <c r="B19" s="135"/>
      <c r="C19" s="135"/>
      <c r="D19" s="135"/>
      <c r="E19" s="135"/>
      <c r="F19" s="135"/>
      <c r="G19" s="135"/>
      <c r="H19" s="135"/>
    </row>
    <row r="20" spans="2:8" ht="13.8">
      <c r="B20" s="135"/>
      <c r="C20" s="135"/>
      <c r="D20" s="135"/>
      <c r="E20" s="135"/>
      <c r="F20" s="135"/>
      <c r="G20" s="135"/>
      <c r="H20" s="135"/>
    </row>
    <row r="21" spans="2:8" ht="13.8">
      <c r="B21" s="135"/>
      <c r="C21" s="135"/>
      <c r="D21" s="135"/>
      <c r="E21" s="135"/>
      <c r="F21" s="135"/>
      <c r="G21" s="135"/>
      <c r="H21" s="135"/>
    </row>
    <row r="22" spans="2:8" ht="13.8">
      <c r="B22" s="135"/>
      <c r="C22" s="135"/>
      <c r="D22" s="135"/>
      <c r="E22" s="135"/>
      <c r="F22" s="135"/>
      <c r="G22" s="135"/>
      <c r="H22" s="135"/>
    </row>
    <row r="23" spans="2:8" ht="13.8">
      <c r="B23" s="135"/>
      <c r="C23" s="135"/>
      <c r="D23" s="135"/>
      <c r="E23" s="135"/>
      <c r="F23" s="135"/>
      <c r="G23" s="135"/>
    </row>
    <row r="24" spans="2:8" ht="13.8">
      <c r="B24" s="135"/>
      <c r="C24" s="135"/>
      <c r="D24" s="135"/>
      <c r="E24" s="135"/>
      <c r="F24" s="135"/>
      <c r="G24" s="135"/>
    </row>
    <row r="25" spans="2:8" ht="13.8">
      <c r="B25" s="135"/>
      <c r="C25" s="135"/>
      <c r="D25" s="135"/>
      <c r="E25" s="135"/>
      <c r="F25" s="135"/>
      <c r="G25" s="135"/>
    </row>
    <row r="26" spans="2:8" ht="13.8">
      <c r="B26" s="135"/>
      <c r="C26" s="135"/>
      <c r="D26" s="135"/>
      <c r="E26" s="135"/>
      <c r="F26" s="135"/>
      <c r="G26" s="135"/>
    </row>
    <row r="27" spans="2:8" ht="13.8">
      <c r="B27" s="135"/>
      <c r="C27" s="135"/>
      <c r="D27" s="135"/>
      <c r="E27" s="135"/>
      <c r="F27" s="135"/>
      <c r="G27" s="135"/>
    </row>
    <row r="28" spans="2:8" ht="13.8">
      <c r="B28" s="135"/>
      <c r="C28" s="135"/>
      <c r="D28" s="135"/>
      <c r="E28" s="135"/>
      <c r="F28" s="135"/>
      <c r="G28" s="135"/>
    </row>
    <row r="29" spans="2:8" ht="13.8">
      <c r="B29" s="135"/>
      <c r="C29" s="135"/>
      <c r="D29" s="135"/>
      <c r="E29" s="135"/>
      <c r="F29" s="135"/>
      <c r="G29" s="135"/>
    </row>
    <row r="30" spans="2:8" ht="13.8">
      <c r="B30" s="135"/>
      <c r="C30" s="135"/>
      <c r="D30" s="135"/>
      <c r="E30" s="135"/>
      <c r="F30" s="135"/>
      <c r="G30" s="135"/>
    </row>
    <row r="31" spans="2:8" ht="13.8">
      <c r="B31" s="135"/>
      <c r="C31" s="135"/>
      <c r="D31" s="135"/>
      <c r="E31" s="135"/>
      <c r="F31" s="135"/>
      <c r="G31" s="135"/>
    </row>
    <row r="32" spans="2:8" ht="13.8">
      <c r="B32" s="135"/>
      <c r="C32" s="135"/>
      <c r="D32" s="135"/>
      <c r="E32" s="135"/>
      <c r="F32" s="135"/>
      <c r="G32" s="135"/>
    </row>
    <row r="33" spans="2:7" ht="13.8">
      <c r="B33" s="135"/>
      <c r="C33" s="135"/>
      <c r="D33" s="135"/>
      <c r="E33" s="135"/>
      <c r="F33" s="135"/>
      <c r="G33" s="135"/>
    </row>
    <row r="34" spans="2:7" ht="13.8">
      <c r="B34" s="135"/>
      <c r="C34" s="135"/>
      <c r="D34" s="135"/>
      <c r="E34" s="135"/>
      <c r="F34" s="135"/>
      <c r="G34" s="135"/>
    </row>
    <row r="35" spans="2:7" ht="13.8">
      <c r="B35" s="135"/>
      <c r="C35" s="135"/>
      <c r="D35" s="135"/>
      <c r="E35" s="135"/>
      <c r="F35" s="135"/>
      <c r="G35" s="135"/>
    </row>
    <row r="36" spans="2:7" ht="13.8">
      <c r="B36" s="135"/>
      <c r="C36" s="135"/>
      <c r="D36" s="135"/>
      <c r="E36" s="135"/>
      <c r="F36" s="135"/>
      <c r="G36" s="135"/>
    </row>
    <row r="37" spans="2:7" ht="13.8">
      <c r="B37" s="135"/>
      <c r="C37" s="135"/>
      <c r="D37" s="135"/>
      <c r="E37" s="135"/>
      <c r="F37" s="135"/>
      <c r="G37" s="135"/>
    </row>
    <row r="38" spans="2:7" ht="13.8">
      <c r="B38" s="135"/>
      <c r="C38" s="135"/>
      <c r="D38" s="135"/>
      <c r="E38" s="135"/>
      <c r="F38" s="135"/>
      <c r="G38" s="135"/>
    </row>
    <row r="39" spans="2:7" ht="13.8">
      <c r="B39" s="135"/>
      <c r="C39" s="135"/>
      <c r="D39" s="135"/>
      <c r="E39" s="135"/>
      <c r="F39" s="135"/>
      <c r="G39" s="135"/>
    </row>
    <row r="40" spans="2:7" ht="13.8">
      <c r="B40" s="135"/>
      <c r="C40" s="135"/>
      <c r="D40" s="135"/>
      <c r="E40" s="135"/>
      <c r="F40" s="135"/>
      <c r="G40" s="135"/>
    </row>
    <row r="41" spans="2:7" ht="13.8">
      <c r="B41" s="135"/>
      <c r="C41" s="135"/>
      <c r="D41" s="135"/>
      <c r="E41" s="135"/>
      <c r="F41" s="135"/>
      <c r="G41" s="135"/>
    </row>
    <row r="42" spans="2:7" ht="13.8">
      <c r="B42" s="135"/>
      <c r="C42" s="135"/>
      <c r="D42" s="135"/>
      <c r="E42" s="135"/>
      <c r="F42" s="135"/>
      <c r="G42" s="135"/>
    </row>
    <row r="43" spans="2:7" ht="13.8">
      <c r="B43" s="135"/>
      <c r="C43" s="135"/>
      <c r="D43" s="135"/>
      <c r="E43" s="135"/>
      <c r="F43" s="135"/>
      <c r="G43" s="135"/>
    </row>
  </sheetData>
  <mergeCells count="2">
    <mergeCell ref="B2:C2"/>
    <mergeCell ref="B3:C3"/>
  </mergeCells>
  <pageMargins left="0.19685039370078741" right="0.27559055118110237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F1" sqref="F1"/>
    </sheetView>
  </sheetViews>
  <sheetFormatPr defaultColWidth="8.88671875" defaultRowHeight="13.2"/>
  <cols>
    <col min="1" max="1" width="5.109375" style="1" customWidth="1"/>
    <col min="2" max="2" width="67.109375" style="1" customWidth="1"/>
    <col min="3" max="3" width="15.44140625" style="1" customWidth="1"/>
    <col min="4" max="4" width="15.88671875" style="1" customWidth="1"/>
    <col min="5" max="5" width="17.44140625" style="1" customWidth="1"/>
    <col min="6" max="6" width="16.44140625" style="1" customWidth="1"/>
    <col min="7" max="7" width="19.6640625" style="1" customWidth="1"/>
    <col min="8" max="16384" width="8.88671875" style="1"/>
  </cols>
  <sheetData>
    <row r="1" spans="1:8">
      <c r="F1" s="181" t="s">
        <v>757</v>
      </c>
    </row>
    <row r="2" spans="1:8" ht="27.75" customHeight="1">
      <c r="B2" s="356" t="s">
        <v>553</v>
      </c>
      <c r="C2" s="357"/>
      <c r="D2" s="357"/>
      <c r="E2" s="357"/>
      <c r="F2" s="358"/>
      <c r="G2" s="358"/>
    </row>
    <row r="3" spans="1:8" ht="23.25" customHeight="1">
      <c r="B3" s="355" t="s">
        <v>213</v>
      </c>
      <c r="C3" s="357"/>
      <c r="D3" s="357"/>
      <c r="E3" s="357"/>
      <c r="F3" s="358"/>
      <c r="G3" s="358"/>
    </row>
    <row r="4" spans="1:8" ht="23.25" customHeight="1">
      <c r="B4" s="210"/>
      <c r="C4" s="211"/>
      <c r="D4" s="211"/>
      <c r="E4" s="211"/>
      <c r="F4" s="181"/>
      <c r="G4" s="212"/>
    </row>
    <row r="5" spans="1:8">
      <c r="F5" s="181"/>
    </row>
    <row r="6" spans="1:8">
      <c r="F6" s="181" t="s">
        <v>93</v>
      </c>
    </row>
    <row r="7" spans="1:8" ht="39.6">
      <c r="B7" s="131" t="s">
        <v>1</v>
      </c>
      <c r="C7" s="131" t="s">
        <v>214</v>
      </c>
      <c r="D7" s="132" t="s">
        <v>233</v>
      </c>
      <c r="E7" s="132" t="s">
        <v>234</v>
      </c>
      <c r="F7" s="132" t="s">
        <v>377</v>
      </c>
      <c r="G7" s="137" t="s">
        <v>100</v>
      </c>
      <c r="H7" s="135"/>
    </row>
    <row r="8" spans="1:8" ht="13.8">
      <c r="B8" s="131" t="s">
        <v>237</v>
      </c>
      <c r="C8" s="131" t="s">
        <v>7</v>
      </c>
      <c r="D8" s="131" t="s">
        <v>8</v>
      </c>
      <c r="E8" s="131" t="s">
        <v>9</v>
      </c>
      <c r="F8" s="131" t="s">
        <v>10</v>
      </c>
      <c r="G8" s="131" t="s">
        <v>11</v>
      </c>
      <c r="H8" s="135"/>
    </row>
    <row r="9" spans="1:8" ht="13.8">
      <c r="A9" s="296" t="s">
        <v>554</v>
      </c>
      <c r="B9" s="300" t="s">
        <v>215</v>
      </c>
      <c r="C9" s="301">
        <v>999446801</v>
      </c>
      <c r="D9" s="301">
        <v>1905309</v>
      </c>
      <c r="E9" s="301">
        <v>178935951</v>
      </c>
      <c r="F9" s="301">
        <v>33041068</v>
      </c>
      <c r="G9" s="262">
        <f>SUM(C9:F9)</f>
        <v>1213329129</v>
      </c>
      <c r="H9" s="135"/>
    </row>
    <row r="10" spans="1:8" ht="13.8">
      <c r="A10" s="296" t="s">
        <v>555</v>
      </c>
      <c r="B10" s="300" t="s">
        <v>216</v>
      </c>
      <c r="C10" s="301">
        <v>450879445</v>
      </c>
      <c r="D10" s="301">
        <v>70120269</v>
      </c>
      <c r="E10" s="301">
        <v>225854703</v>
      </c>
      <c r="F10" s="301">
        <v>118072845</v>
      </c>
      <c r="G10" s="262">
        <f>SUM(C10:F10)</f>
        <v>864927262</v>
      </c>
      <c r="H10" s="135"/>
    </row>
    <row r="11" spans="1:8" ht="13.8">
      <c r="A11" s="298" t="s">
        <v>556</v>
      </c>
      <c r="B11" s="302" t="s">
        <v>217</v>
      </c>
      <c r="C11" s="303">
        <v>548567356</v>
      </c>
      <c r="D11" s="303">
        <v>-68214960</v>
      </c>
      <c r="E11" s="303">
        <v>-46918752</v>
      </c>
      <c r="F11" s="303">
        <v>-85031777</v>
      </c>
      <c r="G11" s="252">
        <f>G9-G10</f>
        <v>348401867</v>
      </c>
      <c r="H11" s="135"/>
    </row>
    <row r="12" spans="1:8" ht="13.8">
      <c r="A12" s="296" t="s">
        <v>557</v>
      </c>
      <c r="B12" s="300" t="s">
        <v>218</v>
      </c>
      <c r="C12" s="301">
        <v>372007234</v>
      </c>
      <c r="D12" s="301">
        <v>70801840</v>
      </c>
      <c r="E12" s="301">
        <v>67560421</v>
      </c>
      <c r="F12" s="301">
        <v>91605020</v>
      </c>
      <c r="G12" s="262">
        <f>SUM(C12:F12)</f>
        <v>601974515</v>
      </c>
      <c r="H12" s="135"/>
    </row>
    <row r="13" spans="1:8" ht="13.8">
      <c r="A13" s="296" t="s">
        <v>558</v>
      </c>
      <c r="B13" s="300" t="s">
        <v>219</v>
      </c>
      <c r="C13" s="301">
        <v>314789655</v>
      </c>
      <c r="D13" s="301">
        <v>0</v>
      </c>
      <c r="E13" s="301">
        <v>0</v>
      </c>
      <c r="F13" s="301">
        <v>0</v>
      </c>
      <c r="G13" s="262">
        <f>SUM(C13:F13)</f>
        <v>314789655</v>
      </c>
      <c r="H13" s="135"/>
    </row>
    <row r="14" spans="1:8" ht="13.8">
      <c r="A14" s="298" t="s">
        <v>559</v>
      </c>
      <c r="B14" s="302" t="s">
        <v>220</v>
      </c>
      <c r="C14" s="303">
        <v>57217579</v>
      </c>
      <c r="D14" s="303">
        <v>70801840</v>
      </c>
      <c r="E14" s="303">
        <v>67560421</v>
      </c>
      <c r="F14" s="303">
        <v>91605020</v>
      </c>
      <c r="G14" s="252">
        <f>G12-G13</f>
        <v>287184860</v>
      </c>
      <c r="H14" s="135"/>
    </row>
    <row r="15" spans="1:8" ht="13.8">
      <c r="A15" s="298" t="s">
        <v>560</v>
      </c>
      <c r="B15" s="302" t="s">
        <v>221</v>
      </c>
      <c r="C15" s="303">
        <v>605784935</v>
      </c>
      <c r="D15" s="303">
        <v>2586880</v>
      </c>
      <c r="E15" s="303">
        <v>20641669</v>
      </c>
      <c r="F15" s="303">
        <v>6573243</v>
      </c>
      <c r="G15" s="260">
        <f>G14+G11</f>
        <v>635586727</v>
      </c>
      <c r="H15" s="135"/>
    </row>
    <row r="16" spans="1:8" ht="13.8">
      <c r="A16" s="296" t="s">
        <v>561</v>
      </c>
      <c r="B16" s="300" t="s">
        <v>222</v>
      </c>
      <c r="C16" s="301">
        <v>0</v>
      </c>
      <c r="D16" s="301">
        <v>0</v>
      </c>
      <c r="E16" s="301">
        <v>0</v>
      </c>
      <c r="F16" s="301">
        <v>0</v>
      </c>
      <c r="G16" s="262">
        <f>SUM(C16:F16)</f>
        <v>0</v>
      </c>
      <c r="H16" s="135"/>
    </row>
    <row r="17" spans="1:8" ht="13.8">
      <c r="A17" s="296" t="s">
        <v>562</v>
      </c>
      <c r="B17" s="300" t="s">
        <v>223</v>
      </c>
      <c r="C17" s="301">
        <v>0</v>
      </c>
      <c r="D17" s="301">
        <v>0</v>
      </c>
      <c r="E17" s="301">
        <v>0</v>
      </c>
      <c r="F17" s="301">
        <v>0</v>
      </c>
      <c r="G17" s="262">
        <f>SUM(C17:F17)</f>
        <v>0</v>
      </c>
      <c r="H17" s="135"/>
    </row>
    <row r="18" spans="1:8" ht="13.8">
      <c r="A18" s="298" t="s">
        <v>563</v>
      </c>
      <c r="B18" s="302" t="s">
        <v>224</v>
      </c>
      <c r="C18" s="303">
        <v>0</v>
      </c>
      <c r="D18" s="303">
        <v>0</v>
      </c>
      <c r="E18" s="303">
        <v>0</v>
      </c>
      <c r="F18" s="303">
        <v>0</v>
      </c>
      <c r="G18" s="252">
        <f>G16-G17</f>
        <v>0</v>
      </c>
      <c r="H18" s="135"/>
    </row>
    <row r="19" spans="1:8" ht="13.8">
      <c r="A19" s="296" t="s">
        <v>564</v>
      </c>
      <c r="B19" s="300" t="s">
        <v>225</v>
      </c>
      <c r="C19" s="301">
        <v>0</v>
      </c>
      <c r="D19" s="301">
        <v>0</v>
      </c>
      <c r="E19" s="301">
        <v>0</v>
      </c>
      <c r="F19" s="301">
        <v>0</v>
      </c>
      <c r="G19" s="262">
        <f>SUM(C19:F19)</f>
        <v>0</v>
      </c>
      <c r="H19" s="135"/>
    </row>
    <row r="20" spans="1:8" ht="13.8">
      <c r="A20" s="296" t="s">
        <v>565</v>
      </c>
      <c r="B20" s="300" t="s">
        <v>226</v>
      </c>
      <c r="C20" s="301">
        <v>0</v>
      </c>
      <c r="D20" s="301">
        <v>0</v>
      </c>
      <c r="E20" s="301">
        <v>0</v>
      </c>
      <c r="F20" s="301">
        <v>0</v>
      </c>
      <c r="G20" s="262">
        <f>SUM(C20:F20)</f>
        <v>0</v>
      </c>
      <c r="H20" s="135"/>
    </row>
    <row r="21" spans="1:8" ht="13.8">
      <c r="A21" s="298" t="s">
        <v>566</v>
      </c>
      <c r="B21" s="302" t="s">
        <v>227</v>
      </c>
      <c r="C21" s="303">
        <v>0</v>
      </c>
      <c r="D21" s="303">
        <v>0</v>
      </c>
      <c r="E21" s="303">
        <v>0</v>
      </c>
      <c r="F21" s="303">
        <v>0</v>
      </c>
      <c r="G21" s="252">
        <f>G19-G20</f>
        <v>0</v>
      </c>
      <c r="H21" s="135"/>
    </row>
    <row r="22" spans="1:8" ht="13.8">
      <c r="A22" s="298" t="s">
        <v>567</v>
      </c>
      <c r="B22" s="302" t="s">
        <v>228</v>
      </c>
      <c r="C22" s="303">
        <v>0</v>
      </c>
      <c r="D22" s="303">
        <v>0</v>
      </c>
      <c r="E22" s="303">
        <v>0</v>
      </c>
      <c r="F22" s="303">
        <v>0</v>
      </c>
      <c r="G22" s="261">
        <f>G18+G21</f>
        <v>0</v>
      </c>
      <c r="H22" s="135"/>
    </row>
    <row r="23" spans="1:8" ht="13.8">
      <c r="A23" s="298" t="s">
        <v>568</v>
      </c>
      <c r="B23" s="302" t="s">
        <v>229</v>
      </c>
      <c r="C23" s="303">
        <v>605784935</v>
      </c>
      <c r="D23" s="303">
        <v>2586880</v>
      </c>
      <c r="E23" s="303">
        <v>20641669</v>
      </c>
      <c r="F23" s="303">
        <v>6573243</v>
      </c>
      <c r="G23" s="252">
        <f>G15+G22</f>
        <v>635586727</v>
      </c>
      <c r="H23" s="135"/>
    </row>
    <row r="24" spans="1:8" ht="13.8">
      <c r="A24" s="298" t="s">
        <v>569</v>
      </c>
      <c r="B24" s="302" t="s">
        <v>230</v>
      </c>
      <c r="C24" s="303">
        <v>7902147</v>
      </c>
      <c r="D24" s="303">
        <v>0</v>
      </c>
      <c r="E24" s="303">
        <v>0</v>
      </c>
      <c r="F24" s="303">
        <v>0</v>
      </c>
      <c r="G24" s="263">
        <f>SUM(C24:F24)</f>
        <v>7902147</v>
      </c>
      <c r="H24" s="135"/>
    </row>
    <row r="25" spans="1:8" ht="13.8">
      <c r="A25" s="298" t="s">
        <v>570</v>
      </c>
      <c r="B25" s="302" t="s">
        <v>231</v>
      </c>
      <c r="C25" s="303">
        <v>597882788</v>
      </c>
      <c r="D25" s="303">
        <v>2586880</v>
      </c>
      <c r="E25" s="303">
        <v>20641669</v>
      </c>
      <c r="F25" s="303">
        <v>6573243</v>
      </c>
      <c r="G25" s="260">
        <f>G15-G24</f>
        <v>627684580</v>
      </c>
      <c r="H25" s="135"/>
    </row>
    <row r="26" spans="1:8" ht="26.4">
      <c r="A26" s="298" t="s">
        <v>571</v>
      </c>
      <c r="B26" s="302" t="s">
        <v>572</v>
      </c>
      <c r="C26" s="303">
        <v>0</v>
      </c>
      <c r="D26" s="303">
        <v>0</v>
      </c>
      <c r="E26" s="303">
        <v>0</v>
      </c>
      <c r="F26" s="303">
        <v>0</v>
      </c>
      <c r="G26" s="261">
        <f>G22*0.1</f>
        <v>0</v>
      </c>
      <c r="H26" s="135"/>
    </row>
    <row r="27" spans="1:8" ht="13.8">
      <c r="A27" s="298" t="s">
        <v>573</v>
      </c>
      <c r="B27" s="302" t="s">
        <v>232</v>
      </c>
      <c r="C27" s="303">
        <v>0</v>
      </c>
      <c r="D27" s="303">
        <v>0</v>
      </c>
      <c r="E27" s="303">
        <v>0</v>
      </c>
      <c r="F27" s="303">
        <v>0</v>
      </c>
      <c r="G27" s="261">
        <f>G22-G26</f>
        <v>0</v>
      </c>
      <c r="H27" s="135"/>
    </row>
    <row r="28" spans="1:8" ht="13.8">
      <c r="B28" s="135"/>
      <c r="C28" s="135"/>
      <c r="D28" s="135"/>
      <c r="E28" s="135"/>
      <c r="F28" s="135"/>
      <c r="G28" s="135"/>
      <c r="H28" s="135"/>
    </row>
    <row r="29" spans="1:8" ht="13.8">
      <c r="B29" s="258"/>
      <c r="C29" s="256"/>
      <c r="D29" s="254"/>
      <c r="E29" s="135"/>
      <c r="F29" s="135"/>
      <c r="G29" s="135"/>
      <c r="H29" s="135"/>
    </row>
    <row r="30" spans="1:8" ht="13.8">
      <c r="B30" s="258"/>
      <c r="C30" s="256"/>
      <c r="D30" s="254"/>
      <c r="E30" s="135"/>
      <c r="F30" s="135"/>
      <c r="G30" s="135"/>
      <c r="H30" s="135"/>
    </row>
    <row r="31" spans="1:8" ht="13.8">
      <c r="B31" s="259"/>
      <c r="C31" s="257"/>
      <c r="D31" s="255"/>
      <c r="E31" s="135"/>
      <c r="F31" s="135"/>
      <c r="G31" s="135"/>
      <c r="H31" s="135"/>
    </row>
    <row r="32" spans="1:8" ht="13.8">
      <c r="B32" s="258"/>
      <c r="C32" s="256"/>
      <c r="D32" s="254"/>
      <c r="E32" s="135"/>
      <c r="F32" s="135"/>
      <c r="G32" s="135"/>
      <c r="H32" s="135"/>
    </row>
    <row r="33" spans="2:8" ht="13.8">
      <c r="B33" s="259"/>
      <c r="C33" s="257"/>
      <c r="D33" s="255"/>
      <c r="E33" s="135"/>
      <c r="F33" s="135"/>
      <c r="G33" s="135"/>
      <c r="H33" s="135"/>
    </row>
    <row r="34" spans="2:8" ht="13.8">
      <c r="B34" s="259"/>
      <c r="C34" s="257"/>
      <c r="D34" s="255"/>
      <c r="E34" s="135"/>
      <c r="F34" s="135"/>
      <c r="G34" s="135"/>
      <c r="H34" s="135"/>
    </row>
    <row r="35" spans="2:8" ht="13.8">
      <c r="B35" s="259"/>
      <c r="C35" s="257"/>
      <c r="D35" s="255"/>
      <c r="E35" s="135"/>
      <c r="F35" s="135"/>
      <c r="G35" s="135"/>
      <c r="H35" s="135"/>
    </row>
    <row r="36" spans="2:8" ht="13.8">
      <c r="B36" s="259"/>
      <c r="C36" s="257"/>
      <c r="D36" s="255"/>
      <c r="E36" s="135"/>
      <c r="F36" s="135"/>
      <c r="G36" s="135"/>
      <c r="H36" s="135"/>
    </row>
    <row r="37" spans="2:8" ht="13.8">
      <c r="B37" s="257"/>
      <c r="C37" s="255"/>
      <c r="D37" s="135"/>
      <c r="E37" s="135"/>
      <c r="F37" s="135"/>
      <c r="G37" s="135"/>
      <c r="H37" s="135"/>
    </row>
    <row r="38" spans="2:8" ht="13.8">
      <c r="B38" s="257"/>
      <c r="C38" s="255"/>
      <c r="D38" s="135"/>
      <c r="E38" s="135"/>
      <c r="F38" s="135"/>
      <c r="G38" s="135"/>
      <c r="H38" s="135"/>
    </row>
    <row r="39" spans="2:8" ht="13.8">
      <c r="B39" s="257"/>
      <c r="C39" s="255"/>
      <c r="D39" s="135"/>
      <c r="E39" s="135"/>
      <c r="F39" s="135"/>
      <c r="G39" s="135"/>
      <c r="H39" s="135"/>
    </row>
    <row r="40" spans="2:8" ht="13.8">
      <c r="B40" s="135"/>
      <c r="C40" s="135"/>
      <c r="D40" s="135"/>
      <c r="E40" s="135"/>
      <c r="F40" s="135"/>
      <c r="G40" s="135"/>
      <c r="H40" s="135"/>
    </row>
    <row r="41" spans="2:8" ht="13.8">
      <c r="B41" s="135"/>
      <c r="C41" s="135"/>
      <c r="D41" s="135"/>
      <c r="E41" s="135"/>
      <c r="F41" s="135"/>
      <c r="G41" s="135"/>
      <c r="H41" s="135"/>
    </row>
    <row r="42" spans="2:8" ht="13.8">
      <c r="B42" s="135"/>
      <c r="C42" s="135"/>
      <c r="D42" s="135"/>
      <c r="E42" s="135"/>
      <c r="F42" s="135"/>
      <c r="G42" s="135"/>
      <c r="H42" s="135"/>
    </row>
    <row r="43" spans="2:8" ht="13.8">
      <c r="B43" s="135"/>
      <c r="C43" s="135"/>
      <c r="D43" s="135"/>
      <c r="E43" s="135"/>
      <c r="F43" s="135"/>
      <c r="G43" s="135"/>
      <c r="H43" s="135"/>
    </row>
    <row r="44" spans="2:8" ht="13.8">
      <c r="B44" s="135"/>
      <c r="C44" s="135"/>
      <c r="D44" s="135"/>
      <c r="E44" s="135"/>
      <c r="F44" s="135"/>
      <c r="G44" s="135"/>
      <c r="H44" s="135"/>
    </row>
    <row r="45" spans="2:8" ht="13.8">
      <c r="B45" s="135"/>
      <c r="C45" s="135"/>
      <c r="D45" s="135"/>
      <c r="E45" s="135"/>
      <c r="F45" s="135"/>
      <c r="G45" s="135"/>
      <c r="H45" s="135"/>
    </row>
    <row r="46" spans="2:8" ht="13.8">
      <c r="B46" s="135"/>
      <c r="C46" s="135"/>
      <c r="D46" s="135"/>
      <c r="E46" s="135"/>
      <c r="F46" s="135"/>
      <c r="G46" s="135"/>
      <c r="H46" s="135"/>
    </row>
    <row r="47" spans="2:8" ht="13.8">
      <c r="B47" s="135"/>
      <c r="C47" s="135"/>
      <c r="D47" s="135"/>
      <c r="E47" s="135"/>
      <c r="F47" s="135"/>
      <c r="G47" s="135"/>
      <c r="H47" s="135"/>
    </row>
    <row r="48" spans="2:8" ht="13.8">
      <c r="B48" s="135"/>
      <c r="C48" s="135"/>
      <c r="D48" s="135"/>
      <c r="E48" s="135"/>
      <c r="F48" s="135"/>
      <c r="G48" s="135"/>
      <c r="H48" s="135"/>
    </row>
    <row r="49" spans="2:8" ht="13.8">
      <c r="B49" s="135"/>
      <c r="C49" s="135"/>
      <c r="D49" s="135"/>
      <c r="E49" s="135"/>
      <c r="F49" s="135"/>
      <c r="G49" s="135"/>
      <c r="H49" s="135"/>
    </row>
    <row r="50" spans="2:8" ht="13.8">
      <c r="B50" s="135"/>
      <c r="C50" s="135"/>
      <c r="D50" s="135"/>
      <c r="E50" s="135"/>
      <c r="F50" s="135"/>
      <c r="G50" s="135"/>
      <c r="H50" s="135"/>
    </row>
    <row r="51" spans="2:8" ht="13.8">
      <c r="B51" s="135"/>
      <c r="C51" s="135"/>
      <c r="D51" s="135"/>
      <c r="E51" s="135"/>
      <c r="F51" s="135"/>
      <c r="G51" s="135"/>
      <c r="H51" s="135"/>
    </row>
    <row r="52" spans="2:8" ht="13.8">
      <c r="B52" s="135"/>
      <c r="C52" s="135"/>
      <c r="D52" s="135"/>
      <c r="E52" s="135"/>
      <c r="F52" s="135"/>
      <c r="G52" s="135"/>
      <c r="H52" s="135"/>
    </row>
    <row r="53" spans="2:8" ht="13.8">
      <c r="B53" s="135"/>
      <c r="C53" s="135"/>
      <c r="D53" s="135"/>
      <c r="E53" s="135"/>
      <c r="F53" s="135"/>
      <c r="G53" s="135"/>
      <c r="H53" s="135"/>
    </row>
    <row r="54" spans="2:8" ht="13.8">
      <c r="B54" s="135"/>
      <c r="C54" s="135"/>
      <c r="D54" s="135"/>
      <c r="E54" s="135"/>
      <c r="F54" s="135"/>
      <c r="G54" s="135"/>
      <c r="H54" s="135"/>
    </row>
    <row r="55" spans="2:8" ht="13.8">
      <c r="B55" s="135"/>
      <c r="C55" s="135"/>
      <c r="D55" s="135"/>
      <c r="E55" s="135"/>
      <c r="F55" s="135"/>
      <c r="G55" s="135"/>
      <c r="H55" s="135"/>
    </row>
    <row r="56" spans="2:8" ht="13.8">
      <c r="B56" s="135"/>
      <c r="C56" s="135"/>
      <c r="D56" s="135"/>
      <c r="E56" s="135"/>
      <c r="F56" s="135"/>
      <c r="G56" s="135"/>
      <c r="H56" s="135"/>
    </row>
    <row r="57" spans="2:8" ht="13.8">
      <c r="B57" s="135"/>
      <c r="C57" s="135"/>
      <c r="D57" s="135"/>
      <c r="E57" s="135"/>
      <c r="F57" s="135"/>
      <c r="G57" s="135"/>
      <c r="H57" s="135"/>
    </row>
    <row r="58" spans="2:8" ht="13.8">
      <c r="B58" s="135"/>
      <c r="C58" s="135"/>
      <c r="D58" s="135"/>
      <c r="E58" s="135"/>
      <c r="F58" s="135"/>
      <c r="G58" s="135"/>
      <c r="H58" s="135"/>
    </row>
    <row r="59" spans="2:8" ht="13.8">
      <c r="B59" s="135"/>
      <c r="C59" s="135"/>
      <c r="D59" s="135"/>
      <c r="E59" s="135"/>
      <c r="F59" s="135"/>
      <c r="G59" s="135"/>
      <c r="H59" s="135"/>
    </row>
    <row r="60" spans="2:8" ht="13.8">
      <c r="B60" s="135"/>
      <c r="C60" s="135"/>
      <c r="D60" s="135"/>
      <c r="E60" s="135"/>
      <c r="F60" s="135"/>
      <c r="G60" s="135"/>
      <c r="H60" s="135"/>
    </row>
    <row r="61" spans="2:8" ht="13.8">
      <c r="B61" s="135"/>
      <c r="C61" s="135"/>
      <c r="D61" s="135"/>
      <c r="E61" s="135"/>
      <c r="F61" s="135"/>
      <c r="G61" s="135"/>
      <c r="H61" s="135"/>
    </row>
    <row r="62" spans="2:8" ht="13.8">
      <c r="B62" s="135"/>
      <c r="C62" s="135"/>
      <c r="D62" s="135"/>
      <c r="E62" s="135"/>
      <c r="F62" s="135"/>
      <c r="G62" s="135"/>
      <c r="H62" s="135"/>
    </row>
    <row r="63" spans="2:8" ht="13.8">
      <c r="B63" s="135"/>
      <c r="C63" s="135"/>
      <c r="D63" s="135"/>
      <c r="E63" s="135"/>
      <c r="F63" s="135"/>
      <c r="G63" s="135"/>
      <c r="H63" s="135"/>
    </row>
    <row r="64" spans="2:8" ht="13.8">
      <c r="B64" s="135"/>
      <c r="C64" s="135"/>
      <c r="D64" s="135"/>
      <c r="E64" s="135"/>
      <c r="F64" s="135"/>
      <c r="G64" s="135"/>
      <c r="H64" s="135"/>
    </row>
    <row r="65" spans="2:8" ht="13.8">
      <c r="B65" s="135"/>
      <c r="C65" s="135"/>
      <c r="D65" s="135"/>
      <c r="E65" s="135"/>
      <c r="F65" s="135"/>
      <c r="G65" s="135"/>
      <c r="H65" s="135"/>
    </row>
    <row r="66" spans="2:8" ht="13.8">
      <c r="B66" s="135"/>
      <c r="C66" s="135"/>
      <c r="D66" s="135"/>
      <c r="E66" s="135"/>
      <c r="F66" s="135"/>
      <c r="G66" s="135"/>
      <c r="H66" s="135"/>
    </row>
    <row r="67" spans="2:8" ht="13.8">
      <c r="B67" s="135"/>
      <c r="C67" s="135"/>
      <c r="D67" s="135"/>
      <c r="E67" s="135"/>
      <c r="F67" s="135"/>
      <c r="G67" s="135"/>
      <c r="H67" s="135"/>
    </row>
    <row r="68" spans="2:8" ht="13.8">
      <c r="B68" s="135"/>
      <c r="C68" s="135"/>
      <c r="D68" s="135"/>
      <c r="E68" s="135"/>
      <c r="F68" s="135"/>
      <c r="G68" s="135"/>
      <c r="H68" s="135"/>
    </row>
    <row r="69" spans="2:8" ht="13.8">
      <c r="B69" s="135"/>
      <c r="C69" s="135"/>
      <c r="D69" s="135"/>
      <c r="E69" s="135"/>
      <c r="F69" s="135"/>
      <c r="G69" s="135"/>
      <c r="H69" s="135"/>
    </row>
    <row r="70" spans="2:8" ht="13.8">
      <c r="B70" s="135"/>
      <c r="C70" s="135"/>
      <c r="D70" s="135"/>
      <c r="E70" s="135"/>
      <c r="F70" s="135"/>
      <c r="G70" s="135"/>
      <c r="H70" s="135"/>
    </row>
    <row r="71" spans="2:8" ht="13.8">
      <c r="B71" s="135"/>
      <c r="C71" s="135"/>
      <c r="D71" s="135"/>
      <c r="E71" s="135"/>
      <c r="F71" s="135"/>
      <c r="G71" s="135"/>
      <c r="H71" s="135"/>
    </row>
    <row r="72" spans="2:8" ht="13.8">
      <c r="B72" s="135"/>
      <c r="C72" s="135"/>
      <c r="D72" s="135"/>
      <c r="E72" s="135"/>
      <c r="F72" s="135"/>
      <c r="G72" s="135"/>
      <c r="H72" s="135"/>
    </row>
    <row r="73" spans="2:8" ht="13.8">
      <c r="B73" s="135"/>
      <c r="C73" s="135"/>
      <c r="D73" s="135"/>
      <c r="E73" s="135"/>
      <c r="F73" s="135"/>
      <c r="G73" s="135"/>
      <c r="H73" s="135"/>
    </row>
    <row r="74" spans="2:8" ht="13.8">
      <c r="B74" s="135"/>
      <c r="C74" s="135"/>
      <c r="D74" s="135"/>
      <c r="E74" s="135"/>
      <c r="F74" s="135"/>
      <c r="G74" s="135"/>
      <c r="H74" s="135"/>
    </row>
    <row r="75" spans="2:8" ht="13.8">
      <c r="B75" s="135"/>
      <c r="C75" s="135"/>
      <c r="D75" s="135"/>
      <c r="E75" s="135"/>
      <c r="F75" s="135"/>
      <c r="G75" s="135"/>
      <c r="H75" s="135"/>
    </row>
    <row r="76" spans="2:8" ht="13.8">
      <c r="B76" s="135"/>
      <c r="C76" s="135"/>
      <c r="D76" s="135"/>
      <c r="E76" s="135"/>
      <c r="F76" s="135"/>
      <c r="G76" s="135"/>
      <c r="H76" s="135"/>
    </row>
    <row r="77" spans="2:8" ht="13.8">
      <c r="B77" s="135"/>
      <c r="C77" s="135"/>
      <c r="D77" s="135"/>
      <c r="E77" s="135"/>
      <c r="F77" s="135"/>
      <c r="G77" s="135"/>
      <c r="H77" s="135"/>
    </row>
    <row r="78" spans="2:8" ht="13.8">
      <c r="B78" s="135"/>
      <c r="C78" s="135"/>
      <c r="D78" s="135"/>
      <c r="E78" s="135"/>
      <c r="F78" s="135"/>
      <c r="G78" s="135"/>
      <c r="H78" s="135"/>
    </row>
    <row r="79" spans="2:8" ht="13.8">
      <c r="B79" s="135"/>
      <c r="C79" s="135"/>
      <c r="D79" s="135"/>
      <c r="E79" s="135"/>
      <c r="F79" s="135"/>
      <c r="G79" s="135"/>
      <c r="H79" s="135"/>
    </row>
    <row r="80" spans="2:8" ht="13.8">
      <c r="B80" s="135"/>
      <c r="C80" s="135"/>
      <c r="D80" s="135"/>
      <c r="E80" s="135"/>
      <c r="F80" s="135"/>
      <c r="G80" s="135"/>
      <c r="H80" s="135"/>
    </row>
    <row r="81" spans="2:8" ht="13.8">
      <c r="B81" s="135"/>
      <c r="C81" s="135"/>
      <c r="D81" s="135"/>
      <c r="E81" s="135"/>
      <c r="F81" s="135"/>
      <c r="G81" s="135"/>
      <c r="H81" s="135"/>
    </row>
    <row r="82" spans="2:8" ht="13.8">
      <c r="B82" s="135"/>
      <c r="C82" s="135"/>
      <c r="D82" s="135"/>
      <c r="E82" s="135"/>
      <c r="F82" s="135"/>
      <c r="G82" s="135"/>
      <c r="H82" s="135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7"/>
  <sheetViews>
    <sheetView view="pageBreakPreview" zoomScale="80" zoomScaleSheetLayoutView="80" workbookViewId="0">
      <selection activeCell="D1" sqref="D1"/>
    </sheetView>
  </sheetViews>
  <sheetFormatPr defaultColWidth="8.88671875" defaultRowHeight="13.2"/>
  <cols>
    <col min="1" max="1" width="4.44140625" style="1" customWidth="1"/>
    <col min="2" max="2" width="65" style="1" customWidth="1"/>
    <col min="3" max="3" width="12.44140625" style="1" customWidth="1"/>
    <col min="4" max="5" width="14.44140625" style="1" customWidth="1"/>
    <col min="6" max="16384" width="8.88671875" style="1"/>
  </cols>
  <sheetData>
    <row r="1" spans="1:7">
      <c r="D1" s="181" t="s">
        <v>758</v>
      </c>
    </row>
    <row r="2" spans="1:7" ht="21.15" customHeight="1">
      <c r="B2" s="356" t="s">
        <v>553</v>
      </c>
      <c r="C2" s="357"/>
      <c r="D2" s="357"/>
      <c r="E2" s="357"/>
    </row>
    <row r="3" spans="1:7" ht="21.15" customHeight="1">
      <c r="B3" s="355" t="s">
        <v>404</v>
      </c>
      <c r="C3" s="357"/>
      <c r="D3" s="357"/>
      <c r="E3" s="357"/>
    </row>
    <row r="4" spans="1:7" ht="17.399999999999999">
      <c r="B4" s="129"/>
      <c r="C4" s="136"/>
      <c r="E4" s="136"/>
    </row>
    <row r="5" spans="1:7" ht="17.399999999999999">
      <c r="B5" s="210"/>
      <c r="C5" s="211"/>
      <c r="D5" s="181"/>
      <c r="E5" s="211" t="s">
        <v>93</v>
      </c>
    </row>
    <row r="6" spans="1:7" ht="13.8">
      <c r="B6" s="135"/>
      <c r="C6" s="360" t="s">
        <v>214</v>
      </c>
      <c r="D6" s="360"/>
      <c r="E6" s="360"/>
    </row>
    <row r="7" spans="1:7" ht="39.6">
      <c r="B7" s="133" t="s">
        <v>1</v>
      </c>
      <c r="C7" s="139" t="s">
        <v>617</v>
      </c>
      <c r="D7" s="139" t="s">
        <v>236</v>
      </c>
      <c r="E7" s="139" t="s">
        <v>618</v>
      </c>
    </row>
    <row r="8" spans="1:7">
      <c r="B8" s="306" t="s">
        <v>237</v>
      </c>
      <c r="C8" s="306" t="s">
        <v>7</v>
      </c>
      <c r="D8" s="306" t="s">
        <v>8</v>
      </c>
      <c r="E8" s="306" t="s">
        <v>9</v>
      </c>
      <c r="F8" s="140"/>
      <c r="G8" s="141"/>
    </row>
    <row r="9" spans="1:7">
      <c r="A9" s="307" t="s">
        <v>554</v>
      </c>
      <c r="B9" s="300" t="s">
        <v>378</v>
      </c>
      <c r="C9" s="301">
        <v>215719608</v>
      </c>
      <c r="D9" s="301">
        <v>0</v>
      </c>
      <c r="E9" s="301">
        <v>285955724</v>
      </c>
    </row>
    <row r="10" spans="1:7" ht="26.4">
      <c r="A10" s="307" t="s">
        <v>555</v>
      </c>
      <c r="B10" s="300" t="s">
        <v>379</v>
      </c>
      <c r="C10" s="301">
        <v>52921803</v>
      </c>
      <c r="D10" s="301">
        <v>0</v>
      </c>
      <c r="E10" s="301">
        <v>49256849</v>
      </c>
    </row>
    <row r="11" spans="1:7">
      <c r="A11" s="307" t="s">
        <v>556</v>
      </c>
      <c r="B11" s="300" t="s">
        <v>380</v>
      </c>
      <c r="C11" s="301">
        <v>0</v>
      </c>
      <c r="D11" s="301">
        <v>0</v>
      </c>
      <c r="E11" s="301">
        <v>0</v>
      </c>
    </row>
    <row r="12" spans="1:7">
      <c r="A12" s="308" t="s">
        <v>557</v>
      </c>
      <c r="B12" s="302" t="s">
        <v>381</v>
      </c>
      <c r="C12" s="303">
        <v>268641411</v>
      </c>
      <c r="D12" s="303">
        <v>0</v>
      </c>
      <c r="E12" s="303">
        <v>335212573</v>
      </c>
    </row>
    <row r="13" spans="1:7">
      <c r="A13" s="307" t="s">
        <v>558</v>
      </c>
      <c r="B13" s="300" t="s">
        <v>574</v>
      </c>
      <c r="C13" s="301">
        <v>0</v>
      </c>
      <c r="D13" s="301">
        <v>0</v>
      </c>
      <c r="E13" s="301">
        <v>0</v>
      </c>
    </row>
    <row r="14" spans="1:7">
      <c r="A14" s="307" t="s">
        <v>559</v>
      </c>
      <c r="B14" s="300" t="s">
        <v>575</v>
      </c>
      <c r="C14" s="301">
        <v>0</v>
      </c>
      <c r="D14" s="301">
        <v>0</v>
      </c>
      <c r="E14" s="301">
        <v>0</v>
      </c>
    </row>
    <row r="15" spans="1:7">
      <c r="A15" s="308" t="s">
        <v>560</v>
      </c>
      <c r="B15" s="302" t="s">
        <v>576</v>
      </c>
      <c r="C15" s="303">
        <v>0</v>
      </c>
      <c r="D15" s="303">
        <v>0</v>
      </c>
      <c r="E15" s="303">
        <v>0</v>
      </c>
    </row>
    <row r="16" spans="1:7">
      <c r="A16" s="307" t="s">
        <v>561</v>
      </c>
      <c r="B16" s="300" t="s">
        <v>382</v>
      </c>
      <c r="C16" s="301">
        <v>190460571</v>
      </c>
      <c r="D16" s="301">
        <v>0</v>
      </c>
      <c r="E16" s="301">
        <v>214927032</v>
      </c>
    </row>
    <row r="17" spans="1:5">
      <c r="A17" s="307" t="s">
        <v>562</v>
      </c>
      <c r="B17" s="300" t="s">
        <v>383</v>
      </c>
      <c r="C17" s="301">
        <v>20726256</v>
      </c>
      <c r="D17" s="301">
        <v>0</v>
      </c>
      <c r="E17" s="301">
        <v>14173883</v>
      </c>
    </row>
    <row r="18" spans="1:5">
      <c r="A18" s="307" t="s">
        <v>563</v>
      </c>
      <c r="B18" s="300" t="s">
        <v>384</v>
      </c>
      <c r="C18" s="301">
        <v>293033734</v>
      </c>
      <c r="D18" s="301">
        <v>0</v>
      </c>
      <c r="E18" s="301">
        <v>80578213</v>
      </c>
    </row>
    <row r="19" spans="1:5">
      <c r="A19" s="307" t="s">
        <v>564</v>
      </c>
      <c r="B19" s="300" t="s">
        <v>385</v>
      </c>
      <c r="C19" s="301">
        <v>37400949</v>
      </c>
      <c r="D19" s="301">
        <v>0</v>
      </c>
      <c r="E19" s="301">
        <v>31122100</v>
      </c>
    </row>
    <row r="20" spans="1:5">
      <c r="A20" s="308" t="s">
        <v>565</v>
      </c>
      <c r="B20" s="302" t="s">
        <v>386</v>
      </c>
      <c r="C20" s="303">
        <v>541621510</v>
      </c>
      <c r="D20" s="303">
        <v>0</v>
      </c>
      <c r="E20" s="303">
        <v>340801228</v>
      </c>
    </row>
    <row r="21" spans="1:5">
      <c r="A21" s="307" t="s">
        <v>566</v>
      </c>
      <c r="B21" s="300" t="s">
        <v>387</v>
      </c>
      <c r="C21" s="301">
        <v>10196820</v>
      </c>
      <c r="D21" s="301">
        <v>0</v>
      </c>
      <c r="E21" s="301">
        <v>15698161</v>
      </c>
    </row>
    <row r="22" spans="1:5">
      <c r="A22" s="307" t="s">
        <v>567</v>
      </c>
      <c r="B22" s="300" t="s">
        <v>388</v>
      </c>
      <c r="C22" s="301">
        <v>50605665</v>
      </c>
      <c r="D22" s="301">
        <v>0</v>
      </c>
      <c r="E22" s="301">
        <v>76324202</v>
      </c>
    </row>
    <row r="23" spans="1:5">
      <c r="A23" s="307" t="s">
        <v>568</v>
      </c>
      <c r="B23" s="300" t="s">
        <v>577</v>
      </c>
      <c r="C23" s="301">
        <v>0</v>
      </c>
      <c r="D23" s="301">
        <v>0</v>
      </c>
      <c r="E23" s="301">
        <v>0</v>
      </c>
    </row>
    <row r="24" spans="1:5">
      <c r="A24" s="307" t="s">
        <v>569</v>
      </c>
      <c r="B24" s="300" t="s">
        <v>578</v>
      </c>
      <c r="C24" s="301">
        <v>0</v>
      </c>
      <c r="D24" s="301">
        <v>0</v>
      </c>
      <c r="E24" s="301">
        <v>0</v>
      </c>
    </row>
    <row r="25" spans="1:5">
      <c r="A25" s="308" t="s">
        <v>570</v>
      </c>
      <c r="B25" s="302" t="s">
        <v>389</v>
      </c>
      <c r="C25" s="303">
        <v>60802485</v>
      </c>
      <c r="D25" s="303">
        <v>0</v>
      </c>
      <c r="E25" s="303">
        <v>92022363</v>
      </c>
    </row>
    <row r="26" spans="1:5">
      <c r="A26" s="307" t="s">
        <v>571</v>
      </c>
      <c r="B26" s="300" t="s">
        <v>390</v>
      </c>
      <c r="C26" s="301">
        <v>22041006</v>
      </c>
      <c r="D26" s="301">
        <v>0</v>
      </c>
      <c r="E26" s="301">
        <v>11875302</v>
      </c>
    </row>
    <row r="27" spans="1:5">
      <c r="A27" s="307" t="s">
        <v>573</v>
      </c>
      <c r="B27" s="300" t="s">
        <v>391</v>
      </c>
      <c r="C27" s="301">
        <v>28921117</v>
      </c>
      <c r="D27" s="301">
        <v>0</v>
      </c>
      <c r="E27" s="301">
        <v>30314732</v>
      </c>
    </row>
    <row r="28" spans="1:5">
      <c r="A28" s="307" t="s">
        <v>579</v>
      </c>
      <c r="B28" s="300" t="s">
        <v>392</v>
      </c>
      <c r="C28" s="301">
        <v>12595228</v>
      </c>
      <c r="D28" s="301">
        <v>0</v>
      </c>
      <c r="E28" s="301">
        <v>7987702</v>
      </c>
    </row>
    <row r="29" spans="1:5">
      <c r="A29" s="308" t="s">
        <v>580</v>
      </c>
      <c r="B29" s="302" t="s">
        <v>393</v>
      </c>
      <c r="C29" s="303">
        <v>63557351</v>
      </c>
      <c r="D29" s="303">
        <v>0</v>
      </c>
      <c r="E29" s="303">
        <v>50177736</v>
      </c>
    </row>
    <row r="30" spans="1:5">
      <c r="A30" s="308" t="s">
        <v>581</v>
      </c>
      <c r="B30" s="302" t="s">
        <v>394</v>
      </c>
      <c r="C30" s="303">
        <v>71653825</v>
      </c>
      <c r="D30" s="303">
        <v>0</v>
      </c>
      <c r="E30" s="303">
        <v>60601669</v>
      </c>
    </row>
    <row r="31" spans="1:5">
      <c r="A31" s="308" t="s">
        <v>582</v>
      </c>
      <c r="B31" s="302" t="s">
        <v>395</v>
      </c>
      <c r="C31" s="303">
        <v>908283739</v>
      </c>
      <c r="D31" s="303">
        <v>0</v>
      </c>
      <c r="E31" s="303">
        <v>388036782</v>
      </c>
    </row>
    <row r="32" spans="1:5">
      <c r="A32" s="308" t="s">
        <v>583</v>
      </c>
      <c r="B32" s="302" t="s">
        <v>396</v>
      </c>
      <c r="C32" s="303">
        <v>-294034479</v>
      </c>
      <c r="D32" s="303">
        <v>0</v>
      </c>
      <c r="E32" s="303">
        <v>85175251</v>
      </c>
    </row>
    <row r="33" spans="1:5">
      <c r="A33" s="307" t="s">
        <v>584</v>
      </c>
      <c r="B33" s="300" t="s">
        <v>397</v>
      </c>
      <c r="C33" s="301">
        <v>448000</v>
      </c>
      <c r="D33" s="301">
        <v>0</v>
      </c>
      <c r="E33" s="301">
        <v>448000</v>
      </c>
    </row>
    <row r="34" spans="1:5" ht="26.4">
      <c r="A34" s="307" t="s">
        <v>585</v>
      </c>
      <c r="B34" s="300" t="s">
        <v>586</v>
      </c>
      <c r="C34" s="301">
        <v>0</v>
      </c>
      <c r="D34" s="301">
        <v>0</v>
      </c>
      <c r="E34" s="301">
        <v>0</v>
      </c>
    </row>
    <row r="35" spans="1:5" ht="26.4">
      <c r="A35" s="307" t="s">
        <v>587</v>
      </c>
      <c r="B35" s="300" t="s">
        <v>588</v>
      </c>
      <c r="C35" s="301">
        <v>0</v>
      </c>
      <c r="D35" s="301">
        <v>0</v>
      </c>
      <c r="E35" s="301">
        <v>0</v>
      </c>
    </row>
    <row r="36" spans="1:5" ht="26.4">
      <c r="A36" s="307" t="s">
        <v>589</v>
      </c>
      <c r="B36" s="300" t="s">
        <v>398</v>
      </c>
      <c r="C36" s="301">
        <v>1171558</v>
      </c>
      <c r="D36" s="301">
        <v>0</v>
      </c>
      <c r="E36" s="301">
        <v>375256</v>
      </c>
    </row>
    <row r="37" spans="1:5">
      <c r="A37" s="307" t="s">
        <v>590</v>
      </c>
      <c r="B37" s="300" t="s">
        <v>591</v>
      </c>
      <c r="C37" s="301">
        <v>0</v>
      </c>
      <c r="D37" s="301">
        <v>0</v>
      </c>
      <c r="E37" s="301">
        <v>0</v>
      </c>
    </row>
    <row r="38" spans="1:5" ht="26.4">
      <c r="A38" s="307" t="s">
        <v>592</v>
      </c>
      <c r="B38" s="300" t="s">
        <v>593</v>
      </c>
      <c r="C38" s="301">
        <v>0</v>
      </c>
      <c r="D38" s="301">
        <v>0</v>
      </c>
      <c r="E38" s="301">
        <v>0</v>
      </c>
    </row>
    <row r="39" spans="1:5" ht="26.4">
      <c r="A39" s="307" t="s">
        <v>594</v>
      </c>
      <c r="B39" s="300" t="s">
        <v>595</v>
      </c>
      <c r="C39" s="301">
        <v>0</v>
      </c>
      <c r="D39" s="301">
        <v>0</v>
      </c>
      <c r="E39" s="301">
        <v>0</v>
      </c>
    </row>
    <row r="40" spans="1:5" ht="26.4">
      <c r="A40" s="308" t="s">
        <v>596</v>
      </c>
      <c r="B40" s="302" t="s">
        <v>399</v>
      </c>
      <c r="C40" s="303">
        <v>1619558</v>
      </c>
      <c r="D40" s="303">
        <v>0</v>
      </c>
      <c r="E40" s="303">
        <v>823256</v>
      </c>
    </row>
    <row r="41" spans="1:5">
      <c r="A41" s="307" t="s">
        <v>597</v>
      </c>
      <c r="B41" s="300" t="s">
        <v>598</v>
      </c>
      <c r="C41" s="301">
        <v>0</v>
      </c>
      <c r="D41" s="301">
        <v>0</v>
      </c>
      <c r="E41" s="301">
        <v>0</v>
      </c>
    </row>
    <row r="42" spans="1:5" ht="26.4">
      <c r="A42" s="307" t="s">
        <v>599</v>
      </c>
      <c r="B42" s="300" t="s">
        <v>600</v>
      </c>
      <c r="C42" s="301">
        <v>0</v>
      </c>
      <c r="D42" s="301">
        <v>0</v>
      </c>
      <c r="E42" s="301">
        <v>0</v>
      </c>
    </row>
    <row r="43" spans="1:5">
      <c r="A43" s="307" t="s">
        <v>601</v>
      </c>
      <c r="B43" s="300" t="s">
        <v>400</v>
      </c>
      <c r="C43" s="301">
        <v>622</v>
      </c>
      <c r="D43" s="301">
        <v>0</v>
      </c>
      <c r="E43" s="301">
        <v>0</v>
      </c>
    </row>
    <row r="44" spans="1:5">
      <c r="A44" s="307" t="s">
        <v>602</v>
      </c>
      <c r="B44" s="300" t="s">
        <v>603</v>
      </c>
      <c r="C44" s="301">
        <v>0</v>
      </c>
      <c r="D44" s="301">
        <v>0</v>
      </c>
      <c r="E44" s="301">
        <v>0</v>
      </c>
    </row>
    <row r="45" spans="1:5">
      <c r="A45" s="307" t="s">
        <v>604</v>
      </c>
      <c r="B45" s="300" t="s">
        <v>605</v>
      </c>
      <c r="C45" s="301">
        <v>0</v>
      </c>
      <c r="D45" s="301">
        <v>0</v>
      </c>
      <c r="E45" s="301">
        <v>0</v>
      </c>
    </row>
    <row r="46" spans="1:5">
      <c r="A46" s="307" t="s">
        <v>606</v>
      </c>
      <c r="B46" s="300" t="s">
        <v>607</v>
      </c>
      <c r="C46" s="301">
        <v>0</v>
      </c>
      <c r="D46" s="301">
        <v>0</v>
      </c>
      <c r="E46" s="301">
        <v>0</v>
      </c>
    </row>
    <row r="47" spans="1:5">
      <c r="A47" s="307" t="s">
        <v>608</v>
      </c>
      <c r="B47" s="300" t="s">
        <v>609</v>
      </c>
      <c r="C47" s="301">
        <v>0</v>
      </c>
      <c r="D47" s="301">
        <v>0</v>
      </c>
      <c r="E47" s="301">
        <v>3530157</v>
      </c>
    </row>
    <row r="48" spans="1:5" ht="26.4">
      <c r="A48" s="307" t="s">
        <v>610</v>
      </c>
      <c r="B48" s="300" t="s">
        <v>611</v>
      </c>
      <c r="C48" s="301">
        <v>0</v>
      </c>
      <c r="D48" s="301">
        <v>0</v>
      </c>
      <c r="E48" s="301">
        <v>0</v>
      </c>
    </row>
    <row r="49" spans="1:7" ht="26.4">
      <c r="A49" s="307" t="s">
        <v>612</v>
      </c>
      <c r="B49" s="300" t="s">
        <v>613</v>
      </c>
      <c r="C49" s="301">
        <v>0</v>
      </c>
      <c r="D49" s="301">
        <v>0</v>
      </c>
      <c r="E49" s="301">
        <v>0</v>
      </c>
    </row>
    <row r="50" spans="1:7">
      <c r="A50" s="308" t="s">
        <v>614</v>
      </c>
      <c r="B50" s="302" t="s">
        <v>401</v>
      </c>
      <c r="C50" s="303">
        <v>622</v>
      </c>
      <c r="D50" s="303">
        <v>0</v>
      </c>
      <c r="E50" s="303">
        <v>3530157</v>
      </c>
    </row>
    <row r="51" spans="1:7">
      <c r="A51" s="308" t="s">
        <v>615</v>
      </c>
      <c r="B51" s="302" t="s">
        <v>402</v>
      </c>
      <c r="C51" s="303">
        <v>1618936</v>
      </c>
      <c r="D51" s="303">
        <v>0</v>
      </c>
      <c r="E51" s="303">
        <v>-2706901</v>
      </c>
    </row>
    <row r="52" spans="1:7">
      <c r="A52" s="308" t="s">
        <v>616</v>
      </c>
      <c r="B52" s="302" t="s">
        <v>403</v>
      </c>
      <c r="C52" s="303">
        <v>-292415543</v>
      </c>
      <c r="D52" s="303">
        <v>0</v>
      </c>
      <c r="E52" s="303">
        <v>82468350</v>
      </c>
    </row>
    <row r="53" spans="1:7">
      <c r="B53" s="304"/>
      <c r="C53" s="305"/>
      <c r="D53" s="305"/>
      <c r="E53" s="305"/>
    </row>
    <row r="54" spans="1:7" ht="13.8">
      <c r="B54" s="135"/>
      <c r="C54" s="360" t="s">
        <v>405</v>
      </c>
      <c r="D54" s="360"/>
      <c r="E54" s="360"/>
    </row>
    <row r="55" spans="1:7" ht="39.6">
      <c r="B55" s="133" t="s">
        <v>1</v>
      </c>
      <c r="C55" s="139" t="s">
        <v>617</v>
      </c>
      <c r="D55" s="139" t="s">
        <v>236</v>
      </c>
      <c r="E55" s="139" t="s">
        <v>618</v>
      </c>
    </row>
    <row r="56" spans="1:7">
      <c r="B56" s="306" t="s">
        <v>237</v>
      </c>
      <c r="C56" s="306" t="s">
        <v>7</v>
      </c>
      <c r="D56" s="306" t="s">
        <v>8</v>
      </c>
      <c r="E56" s="306" t="s">
        <v>9</v>
      </c>
      <c r="F56" s="140"/>
      <c r="G56" s="141"/>
    </row>
    <row r="57" spans="1:7">
      <c r="A57" s="307" t="s">
        <v>554</v>
      </c>
      <c r="B57" s="300" t="s">
        <v>378</v>
      </c>
      <c r="C57" s="301">
        <v>0</v>
      </c>
      <c r="D57" s="301">
        <v>0</v>
      </c>
      <c r="E57" s="301">
        <v>0</v>
      </c>
    </row>
    <row r="58" spans="1:7" ht="26.4">
      <c r="A58" s="307" t="s">
        <v>555</v>
      </c>
      <c r="B58" s="300" t="s">
        <v>379</v>
      </c>
      <c r="C58" s="301">
        <v>0</v>
      </c>
      <c r="D58" s="301">
        <v>0</v>
      </c>
      <c r="E58" s="301">
        <v>0</v>
      </c>
    </row>
    <row r="59" spans="1:7">
      <c r="A59" s="307" t="s">
        <v>556</v>
      </c>
      <c r="B59" s="300" t="s">
        <v>380</v>
      </c>
      <c r="C59" s="301">
        <v>0</v>
      </c>
      <c r="D59" s="301">
        <v>0</v>
      </c>
      <c r="E59" s="301">
        <v>0</v>
      </c>
    </row>
    <row r="60" spans="1:7">
      <c r="A60" s="308" t="s">
        <v>557</v>
      </c>
      <c r="B60" s="302" t="s">
        <v>381</v>
      </c>
      <c r="C60" s="303">
        <v>0</v>
      </c>
      <c r="D60" s="303">
        <v>0</v>
      </c>
      <c r="E60" s="303">
        <v>0</v>
      </c>
    </row>
    <row r="61" spans="1:7">
      <c r="A61" s="307" t="s">
        <v>558</v>
      </c>
      <c r="B61" s="300" t="s">
        <v>574</v>
      </c>
      <c r="C61" s="301">
        <v>0</v>
      </c>
      <c r="D61" s="301">
        <v>0</v>
      </c>
      <c r="E61" s="301">
        <v>0</v>
      </c>
    </row>
    <row r="62" spans="1:7">
      <c r="A62" s="307" t="s">
        <v>559</v>
      </c>
      <c r="B62" s="300" t="s">
        <v>575</v>
      </c>
      <c r="C62" s="301">
        <v>0</v>
      </c>
      <c r="D62" s="301">
        <v>0</v>
      </c>
      <c r="E62" s="301">
        <v>0</v>
      </c>
    </row>
    <row r="63" spans="1:7">
      <c r="A63" s="308" t="s">
        <v>560</v>
      </c>
      <c r="B63" s="302" t="s">
        <v>576</v>
      </c>
      <c r="C63" s="303">
        <v>0</v>
      </c>
      <c r="D63" s="303">
        <v>0</v>
      </c>
      <c r="E63" s="303">
        <v>0</v>
      </c>
    </row>
    <row r="64" spans="1:7">
      <c r="A64" s="307" t="s">
        <v>561</v>
      </c>
      <c r="B64" s="300" t="s">
        <v>382</v>
      </c>
      <c r="C64" s="301">
        <v>64494519</v>
      </c>
      <c r="D64" s="301">
        <v>0</v>
      </c>
      <c r="E64" s="301">
        <v>69119351</v>
      </c>
    </row>
    <row r="65" spans="1:5">
      <c r="A65" s="307" t="s">
        <v>562</v>
      </c>
      <c r="B65" s="300" t="s">
        <v>383</v>
      </c>
      <c r="C65" s="301">
        <v>0</v>
      </c>
      <c r="D65" s="301">
        <v>0</v>
      </c>
      <c r="E65" s="301">
        <v>1182307</v>
      </c>
    </row>
    <row r="66" spans="1:5">
      <c r="A66" s="307" t="s">
        <v>563</v>
      </c>
      <c r="B66" s="300" t="s">
        <v>384</v>
      </c>
      <c r="C66" s="301">
        <v>0</v>
      </c>
      <c r="D66" s="301">
        <v>0</v>
      </c>
      <c r="E66" s="301">
        <v>0</v>
      </c>
    </row>
    <row r="67" spans="1:5">
      <c r="A67" s="307" t="s">
        <v>564</v>
      </c>
      <c r="B67" s="300" t="s">
        <v>385</v>
      </c>
      <c r="C67" s="301">
        <v>449600</v>
      </c>
      <c r="D67" s="301">
        <v>0</v>
      </c>
      <c r="E67" s="301">
        <v>723001</v>
      </c>
    </row>
    <row r="68" spans="1:5">
      <c r="A68" s="308" t="s">
        <v>565</v>
      </c>
      <c r="B68" s="302" t="s">
        <v>386</v>
      </c>
      <c r="C68" s="303">
        <v>64944119</v>
      </c>
      <c r="D68" s="303">
        <v>0</v>
      </c>
      <c r="E68" s="303">
        <v>71024659</v>
      </c>
    </row>
    <row r="69" spans="1:5">
      <c r="A69" s="307" t="s">
        <v>566</v>
      </c>
      <c r="B69" s="300" t="s">
        <v>387</v>
      </c>
      <c r="C69" s="301">
        <v>203024</v>
      </c>
      <c r="D69" s="301">
        <v>0</v>
      </c>
      <c r="E69" s="301">
        <v>268404</v>
      </c>
    </row>
    <row r="70" spans="1:5">
      <c r="A70" s="307" t="s">
        <v>567</v>
      </c>
      <c r="B70" s="300" t="s">
        <v>388</v>
      </c>
      <c r="C70" s="301">
        <v>733190</v>
      </c>
      <c r="D70" s="301">
        <v>0</v>
      </c>
      <c r="E70" s="301">
        <v>946054</v>
      </c>
    </row>
    <row r="71" spans="1:5">
      <c r="A71" s="307" t="s">
        <v>568</v>
      </c>
      <c r="B71" s="300" t="s">
        <v>577</v>
      </c>
      <c r="C71" s="301">
        <v>0</v>
      </c>
      <c r="D71" s="301">
        <v>0</v>
      </c>
      <c r="E71" s="301">
        <v>0</v>
      </c>
    </row>
    <row r="72" spans="1:5">
      <c r="A72" s="307" t="s">
        <v>569</v>
      </c>
      <c r="B72" s="300" t="s">
        <v>578</v>
      </c>
      <c r="C72" s="301">
        <v>0</v>
      </c>
      <c r="D72" s="301">
        <v>0</v>
      </c>
      <c r="E72" s="301">
        <v>0</v>
      </c>
    </row>
    <row r="73" spans="1:5">
      <c r="A73" s="308" t="s">
        <v>570</v>
      </c>
      <c r="B73" s="302" t="s">
        <v>389</v>
      </c>
      <c r="C73" s="303">
        <v>936214</v>
      </c>
      <c r="D73" s="303">
        <v>0</v>
      </c>
      <c r="E73" s="303">
        <v>1214458</v>
      </c>
    </row>
    <row r="74" spans="1:5">
      <c r="A74" s="307" t="s">
        <v>571</v>
      </c>
      <c r="B74" s="300" t="s">
        <v>390</v>
      </c>
      <c r="C74" s="301">
        <v>47429706</v>
      </c>
      <c r="D74" s="301">
        <v>0</v>
      </c>
      <c r="E74" s="301">
        <v>51265881</v>
      </c>
    </row>
    <row r="75" spans="1:5">
      <c r="A75" s="307" t="s">
        <v>573</v>
      </c>
      <c r="B75" s="300" t="s">
        <v>391</v>
      </c>
      <c r="C75" s="301">
        <v>4882401</v>
      </c>
      <c r="D75" s="301">
        <v>0</v>
      </c>
      <c r="E75" s="301">
        <v>4424008</v>
      </c>
    </row>
    <row r="76" spans="1:5">
      <c r="A76" s="307" t="s">
        <v>579</v>
      </c>
      <c r="B76" s="300" t="s">
        <v>392</v>
      </c>
      <c r="C76" s="301">
        <v>11601937</v>
      </c>
      <c r="D76" s="301">
        <v>0</v>
      </c>
      <c r="E76" s="301">
        <v>11159845</v>
      </c>
    </row>
    <row r="77" spans="1:5">
      <c r="A77" s="308" t="s">
        <v>580</v>
      </c>
      <c r="B77" s="302" t="s">
        <v>393</v>
      </c>
      <c r="C77" s="303">
        <v>63914044</v>
      </c>
      <c r="D77" s="303">
        <v>0</v>
      </c>
      <c r="E77" s="303">
        <v>66849734</v>
      </c>
    </row>
    <row r="78" spans="1:5">
      <c r="A78" s="308" t="s">
        <v>581</v>
      </c>
      <c r="B78" s="302" t="s">
        <v>394</v>
      </c>
      <c r="C78" s="303">
        <v>0</v>
      </c>
      <c r="D78" s="303">
        <v>0</v>
      </c>
      <c r="E78" s="303">
        <v>0</v>
      </c>
    </row>
    <row r="79" spans="1:5">
      <c r="A79" s="308" t="s">
        <v>582</v>
      </c>
      <c r="B79" s="302" t="s">
        <v>395</v>
      </c>
      <c r="C79" s="303">
        <v>540689</v>
      </c>
      <c r="D79" s="303">
        <v>0</v>
      </c>
      <c r="E79" s="303">
        <v>612649</v>
      </c>
    </row>
    <row r="80" spans="1:5">
      <c r="A80" s="308" t="s">
        <v>583</v>
      </c>
      <c r="B80" s="302" t="s">
        <v>396</v>
      </c>
      <c r="C80" s="303">
        <v>-446828</v>
      </c>
      <c r="D80" s="303">
        <v>0</v>
      </c>
      <c r="E80" s="303">
        <v>2347818</v>
      </c>
    </row>
    <row r="81" spans="1:5">
      <c r="A81" s="307" t="s">
        <v>584</v>
      </c>
      <c r="B81" s="300" t="s">
        <v>397</v>
      </c>
      <c r="C81" s="301">
        <v>0</v>
      </c>
      <c r="D81" s="301">
        <v>0</v>
      </c>
      <c r="E81" s="301">
        <v>0</v>
      </c>
    </row>
    <row r="82" spans="1:5" ht="26.4">
      <c r="A82" s="307" t="s">
        <v>585</v>
      </c>
      <c r="B82" s="300" t="s">
        <v>586</v>
      </c>
      <c r="C82" s="301">
        <v>0</v>
      </c>
      <c r="D82" s="301">
        <v>0</v>
      </c>
      <c r="E82" s="301">
        <v>0</v>
      </c>
    </row>
    <row r="83" spans="1:5" ht="26.4">
      <c r="A83" s="307" t="s">
        <v>587</v>
      </c>
      <c r="B83" s="300" t="s">
        <v>588</v>
      </c>
      <c r="C83" s="301">
        <v>0</v>
      </c>
      <c r="D83" s="301">
        <v>0</v>
      </c>
      <c r="E83" s="301">
        <v>0</v>
      </c>
    </row>
    <row r="84" spans="1:5" ht="26.4">
      <c r="A84" s="307" t="s">
        <v>589</v>
      </c>
      <c r="B84" s="300" t="s">
        <v>398</v>
      </c>
      <c r="C84" s="301">
        <v>523</v>
      </c>
      <c r="D84" s="301">
        <v>0</v>
      </c>
      <c r="E84" s="301">
        <v>1</v>
      </c>
    </row>
    <row r="85" spans="1:5">
      <c r="A85" s="307" t="s">
        <v>590</v>
      </c>
      <c r="B85" s="300" t="s">
        <v>591</v>
      </c>
      <c r="C85" s="301">
        <v>0</v>
      </c>
      <c r="D85" s="301">
        <v>0</v>
      </c>
      <c r="E85" s="301">
        <v>0</v>
      </c>
    </row>
    <row r="86" spans="1:5" ht="26.4">
      <c r="A86" s="307" t="s">
        <v>592</v>
      </c>
      <c r="B86" s="300" t="s">
        <v>593</v>
      </c>
      <c r="C86" s="301">
        <v>0</v>
      </c>
      <c r="D86" s="301">
        <v>0</v>
      </c>
      <c r="E86" s="301">
        <v>0</v>
      </c>
    </row>
    <row r="87" spans="1:5" ht="26.4">
      <c r="A87" s="307" t="s">
        <v>594</v>
      </c>
      <c r="B87" s="300" t="s">
        <v>595</v>
      </c>
      <c r="C87" s="301">
        <v>0</v>
      </c>
      <c r="D87" s="301">
        <v>0</v>
      </c>
      <c r="E87" s="301">
        <v>0</v>
      </c>
    </row>
    <row r="88" spans="1:5" ht="26.4">
      <c r="A88" s="308" t="s">
        <v>596</v>
      </c>
      <c r="B88" s="302" t="s">
        <v>399</v>
      </c>
      <c r="C88" s="303">
        <v>523</v>
      </c>
      <c r="D88" s="303">
        <v>0</v>
      </c>
      <c r="E88" s="303">
        <v>1</v>
      </c>
    </row>
    <row r="89" spans="1:5">
      <c r="A89" s="307" t="s">
        <v>597</v>
      </c>
      <c r="B89" s="300" t="s">
        <v>598</v>
      </c>
      <c r="C89" s="301">
        <v>0</v>
      </c>
      <c r="D89" s="301">
        <v>0</v>
      </c>
      <c r="E89" s="301">
        <v>0</v>
      </c>
    </row>
    <row r="90" spans="1:5" ht="26.4">
      <c r="A90" s="307" t="s">
        <v>599</v>
      </c>
      <c r="B90" s="300" t="s">
        <v>600</v>
      </c>
      <c r="C90" s="301">
        <v>0</v>
      </c>
      <c r="D90" s="301">
        <v>0</v>
      </c>
      <c r="E90" s="301">
        <v>0</v>
      </c>
    </row>
    <row r="91" spans="1:5">
      <c r="A91" s="307" t="s">
        <v>601</v>
      </c>
      <c r="B91" s="300" t="s">
        <v>400</v>
      </c>
      <c r="C91" s="301">
        <v>0</v>
      </c>
      <c r="D91" s="301">
        <v>0</v>
      </c>
      <c r="E91" s="301">
        <v>0</v>
      </c>
    </row>
    <row r="92" spans="1:5">
      <c r="A92" s="307" t="s">
        <v>602</v>
      </c>
      <c r="B92" s="300" t="s">
        <v>603</v>
      </c>
      <c r="C92" s="301">
        <v>0</v>
      </c>
      <c r="D92" s="301">
        <v>0</v>
      </c>
      <c r="E92" s="301">
        <v>0</v>
      </c>
    </row>
    <row r="93" spans="1:5">
      <c r="A93" s="307" t="s">
        <v>604</v>
      </c>
      <c r="B93" s="300" t="s">
        <v>605</v>
      </c>
      <c r="C93" s="301">
        <v>0</v>
      </c>
      <c r="D93" s="301">
        <v>0</v>
      </c>
      <c r="E93" s="301">
        <v>0</v>
      </c>
    </row>
    <row r="94" spans="1:5">
      <c r="A94" s="307" t="s">
        <v>606</v>
      </c>
      <c r="B94" s="300" t="s">
        <v>607</v>
      </c>
      <c r="C94" s="301">
        <v>0</v>
      </c>
      <c r="D94" s="301">
        <v>0</v>
      </c>
      <c r="E94" s="301">
        <v>0</v>
      </c>
    </row>
    <row r="95" spans="1:5">
      <c r="A95" s="307" t="s">
        <v>608</v>
      </c>
      <c r="B95" s="300" t="s">
        <v>609</v>
      </c>
      <c r="C95" s="301">
        <v>0</v>
      </c>
      <c r="D95" s="301">
        <v>0</v>
      </c>
      <c r="E95" s="301">
        <v>0</v>
      </c>
    </row>
    <row r="96" spans="1:5" ht="26.4">
      <c r="A96" s="307" t="s">
        <v>610</v>
      </c>
      <c r="B96" s="300" t="s">
        <v>611</v>
      </c>
      <c r="C96" s="301">
        <v>0</v>
      </c>
      <c r="D96" s="301">
        <v>0</v>
      </c>
      <c r="E96" s="301">
        <v>0</v>
      </c>
    </row>
    <row r="97" spans="1:7" ht="26.4">
      <c r="A97" s="307" t="s">
        <v>612</v>
      </c>
      <c r="B97" s="300" t="s">
        <v>613</v>
      </c>
      <c r="C97" s="301">
        <v>0</v>
      </c>
      <c r="D97" s="301">
        <v>0</v>
      </c>
      <c r="E97" s="301">
        <v>0</v>
      </c>
    </row>
    <row r="98" spans="1:7">
      <c r="A98" s="308" t="s">
        <v>614</v>
      </c>
      <c r="B98" s="302" t="s">
        <v>401</v>
      </c>
      <c r="C98" s="303">
        <v>0</v>
      </c>
      <c r="D98" s="303">
        <v>0</v>
      </c>
      <c r="E98" s="303">
        <v>0</v>
      </c>
    </row>
    <row r="99" spans="1:7">
      <c r="A99" s="308" t="s">
        <v>615</v>
      </c>
      <c r="B99" s="302" t="s">
        <v>402</v>
      </c>
      <c r="C99" s="303">
        <v>523</v>
      </c>
      <c r="D99" s="303">
        <v>0</v>
      </c>
      <c r="E99" s="303">
        <v>1</v>
      </c>
    </row>
    <row r="100" spans="1:7">
      <c r="A100" s="308" t="s">
        <v>616</v>
      </c>
      <c r="B100" s="302" t="s">
        <v>403</v>
      </c>
      <c r="C100" s="303">
        <v>-446305</v>
      </c>
      <c r="D100" s="303">
        <v>0</v>
      </c>
      <c r="E100" s="303">
        <v>2347819</v>
      </c>
    </row>
    <row r="101" spans="1:7">
      <c r="B101" s="304"/>
      <c r="C101" s="305"/>
      <c r="D101" s="305"/>
      <c r="E101" s="305"/>
    </row>
    <row r="102" spans="1:7" ht="13.8">
      <c r="B102" s="135"/>
    </row>
    <row r="103" spans="1:7" ht="13.8">
      <c r="B103" s="133"/>
      <c r="C103" s="360" t="s">
        <v>377</v>
      </c>
      <c r="D103" s="360"/>
      <c r="E103" s="360"/>
    </row>
    <row r="104" spans="1:7" ht="39.6">
      <c r="B104" s="309" t="s">
        <v>1</v>
      </c>
      <c r="C104" s="306" t="s">
        <v>617</v>
      </c>
      <c r="D104" s="306" t="s">
        <v>236</v>
      </c>
      <c r="E104" s="306" t="s">
        <v>618</v>
      </c>
    </row>
    <row r="105" spans="1:7">
      <c r="B105" s="306" t="s">
        <v>237</v>
      </c>
      <c r="C105" s="306" t="s">
        <v>7</v>
      </c>
      <c r="D105" s="306" t="s">
        <v>8</v>
      </c>
      <c r="E105" s="306" t="s">
        <v>9</v>
      </c>
      <c r="F105" s="140"/>
      <c r="G105" s="141"/>
    </row>
    <row r="106" spans="1:7">
      <c r="A106" s="307" t="s">
        <v>554</v>
      </c>
      <c r="B106" s="300" t="s">
        <v>378</v>
      </c>
      <c r="C106" s="301">
        <v>0</v>
      </c>
      <c r="D106" s="301">
        <v>0</v>
      </c>
      <c r="E106" s="301">
        <v>0</v>
      </c>
    </row>
    <row r="107" spans="1:7" ht="26.4">
      <c r="A107" s="307" t="s">
        <v>555</v>
      </c>
      <c r="B107" s="300" t="s">
        <v>379</v>
      </c>
      <c r="C107" s="301">
        <v>22914875</v>
      </c>
      <c r="D107" s="301">
        <v>0</v>
      </c>
      <c r="E107" s="301">
        <v>26016586</v>
      </c>
    </row>
    <row r="108" spans="1:7">
      <c r="A108" s="307" t="s">
        <v>556</v>
      </c>
      <c r="B108" s="300" t="s">
        <v>380</v>
      </c>
      <c r="C108" s="301">
        <v>0</v>
      </c>
      <c r="D108" s="301">
        <v>0</v>
      </c>
      <c r="E108" s="301">
        <v>0</v>
      </c>
    </row>
    <row r="109" spans="1:7">
      <c r="A109" s="308" t="s">
        <v>557</v>
      </c>
      <c r="B109" s="302" t="s">
        <v>381</v>
      </c>
      <c r="C109" s="303">
        <v>22914875</v>
      </c>
      <c r="D109" s="303">
        <v>0</v>
      </c>
      <c r="E109" s="303">
        <v>26016586</v>
      </c>
    </row>
    <row r="110" spans="1:7">
      <c r="A110" s="307" t="s">
        <v>558</v>
      </c>
      <c r="B110" s="300" t="s">
        <v>574</v>
      </c>
      <c r="C110" s="301">
        <v>0</v>
      </c>
      <c r="D110" s="301">
        <v>0</v>
      </c>
      <c r="E110" s="301">
        <v>0</v>
      </c>
    </row>
    <row r="111" spans="1:7">
      <c r="A111" s="307" t="s">
        <v>559</v>
      </c>
      <c r="B111" s="300" t="s">
        <v>575</v>
      </c>
      <c r="C111" s="301">
        <v>0</v>
      </c>
      <c r="D111" s="301">
        <v>0</v>
      </c>
      <c r="E111" s="301">
        <v>0</v>
      </c>
    </row>
    <row r="112" spans="1:7">
      <c r="A112" s="308" t="s">
        <v>560</v>
      </c>
      <c r="B112" s="302" t="s">
        <v>576</v>
      </c>
      <c r="C112" s="303">
        <v>0</v>
      </c>
      <c r="D112" s="303">
        <v>0</v>
      </c>
      <c r="E112" s="303">
        <v>0</v>
      </c>
    </row>
    <row r="113" spans="1:5">
      <c r="A113" s="307" t="s">
        <v>561</v>
      </c>
      <c r="B113" s="300" t="s">
        <v>382</v>
      </c>
      <c r="C113" s="301">
        <v>63190389</v>
      </c>
      <c r="D113" s="301">
        <v>0</v>
      </c>
      <c r="E113" s="301">
        <v>90449078</v>
      </c>
    </row>
    <row r="114" spans="1:5">
      <c r="A114" s="307" t="s">
        <v>562</v>
      </c>
      <c r="B114" s="300" t="s">
        <v>383</v>
      </c>
      <c r="C114" s="301">
        <v>0</v>
      </c>
      <c r="D114" s="301">
        <v>0</v>
      </c>
      <c r="E114" s="301">
        <v>0</v>
      </c>
    </row>
    <row r="115" spans="1:5">
      <c r="A115" s="307" t="s">
        <v>563</v>
      </c>
      <c r="B115" s="300" t="s">
        <v>384</v>
      </c>
      <c r="C115" s="301">
        <v>0</v>
      </c>
      <c r="D115" s="301">
        <v>0</v>
      </c>
      <c r="E115" s="301">
        <v>0</v>
      </c>
    </row>
    <row r="116" spans="1:5">
      <c r="A116" s="307" t="s">
        <v>564</v>
      </c>
      <c r="B116" s="300" t="s">
        <v>385</v>
      </c>
      <c r="C116" s="301">
        <v>124198</v>
      </c>
      <c r="D116" s="301">
        <v>0</v>
      </c>
      <c r="E116" s="301">
        <v>0</v>
      </c>
    </row>
    <row r="117" spans="1:5">
      <c r="A117" s="308" t="s">
        <v>565</v>
      </c>
      <c r="B117" s="302" t="s">
        <v>386</v>
      </c>
      <c r="C117" s="303">
        <v>63314587</v>
      </c>
      <c r="D117" s="303">
        <v>0</v>
      </c>
      <c r="E117" s="303">
        <v>90449078</v>
      </c>
    </row>
    <row r="118" spans="1:5">
      <c r="A118" s="307" t="s">
        <v>566</v>
      </c>
      <c r="B118" s="300" t="s">
        <v>387</v>
      </c>
      <c r="C118" s="301">
        <v>23967119</v>
      </c>
      <c r="D118" s="301">
        <v>0</v>
      </c>
      <c r="E118" s="301">
        <v>24137459</v>
      </c>
    </row>
    <row r="119" spans="1:5">
      <c r="A119" s="307" t="s">
        <v>567</v>
      </c>
      <c r="B119" s="300" t="s">
        <v>388</v>
      </c>
      <c r="C119" s="301">
        <v>6455762</v>
      </c>
      <c r="D119" s="301">
        <v>0</v>
      </c>
      <c r="E119" s="301">
        <v>5311873</v>
      </c>
    </row>
    <row r="120" spans="1:5">
      <c r="A120" s="307" t="s">
        <v>568</v>
      </c>
      <c r="B120" s="300" t="s">
        <v>577</v>
      </c>
      <c r="C120" s="301">
        <v>0</v>
      </c>
      <c r="D120" s="301">
        <v>0</v>
      </c>
      <c r="E120" s="301">
        <v>0</v>
      </c>
    </row>
    <row r="121" spans="1:5">
      <c r="A121" s="307" t="s">
        <v>569</v>
      </c>
      <c r="B121" s="300" t="s">
        <v>578</v>
      </c>
      <c r="C121" s="301">
        <v>0</v>
      </c>
      <c r="D121" s="301">
        <v>0</v>
      </c>
      <c r="E121" s="301">
        <v>0</v>
      </c>
    </row>
    <row r="122" spans="1:5">
      <c r="A122" s="308" t="s">
        <v>570</v>
      </c>
      <c r="B122" s="302" t="s">
        <v>389</v>
      </c>
      <c r="C122" s="303">
        <v>30422881</v>
      </c>
      <c r="D122" s="303">
        <v>0</v>
      </c>
      <c r="E122" s="303">
        <v>29449332</v>
      </c>
    </row>
    <row r="123" spans="1:5">
      <c r="A123" s="307" t="s">
        <v>571</v>
      </c>
      <c r="B123" s="300" t="s">
        <v>390</v>
      </c>
      <c r="C123" s="301">
        <v>38136504</v>
      </c>
      <c r="D123" s="301">
        <v>0</v>
      </c>
      <c r="E123" s="301">
        <v>56235292</v>
      </c>
    </row>
    <row r="124" spans="1:5">
      <c r="A124" s="307" t="s">
        <v>573</v>
      </c>
      <c r="B124" s="300" t="s">
        <v>391</v>
      </c>
      <c r="C124" s="301">
        <v>7333935</v>
      </c>
      <c r="D124" s="301">
        <v>0</v>
      </c>
      <c r="E124" s="301">
        <v>9632653</v>
      </c>
    </row>
    <row r="125" spans="1:5">
      <c r="A125" s="307" t="s">
        <v>579</v>
      </c>
      <c r="B125" s="300" t="s">
        <v>392</v>
      </c>
      <c r="C125" s="301">
        <v>10639673</v>
      </c>
      <c r="D125" s="301">
        <v>0</v>
      </c>
      <c r="E125" s="301">
        <v>13463983</v>
      </c>
    </row>
    <row r="126" spans="1:5">
      <c r="A126" s="308" t="s">
        <v>580</v>
      </c>
      <c r="B126" s="302" t="s">
        <v>393</v>
      </c>
      <c r="C126" s="303">
        <v>56110112</v>
      </c>
      <c r="D126" s="303">
        <v>0</v>
      </c>
      <c r="E126" s="303">
        <v>79331928</v>
      </c>
    </row>
    <row r="127" spans="1:5">
      <c r="A127" s="308" t="s">
        <v>581</v>
      </c>
      <c r="B127" s="302" t="s">
        <v>394</v>
      </c>
      <c r="C127" s="303">
        <v>0</v>
      </c>
      <c r="D127" s="303">
        <v>0</v>
      </c>
      <c r="E127" s="303">
        <v>0</v>
      </c>
    </row>
    <row r="128" spans="1:5">
      <c r="A128" s="308" t="s">
        <v>582</v>
      </c>
      <c r="B128" s="302" t="s">
        <v>395</v>
      </c>
      <c r="C128" s="303">
        <v>2959237</v>
      </c>
      <c r="D128" s="303">
        <v>0</v>
      </c>
      <c r="E128" s="303">
        <v>1968041</v>
      </c>
    </row>
    <row r="129" spans="1:5">
      <c r="A129" s="308" t="s">
        <v>583</v>
      </c>
      <c r="B129" s="302" t="s">
        <v>396</v>
      </c>
      <c r="C129" s="303">
        <v>-3262768</v>
      </c>
      <c r="D129" s="303">
        <v>0</v>
      </c>
      <c r="E129" s="303">
        <v>5716363</v>
      </c>
    </row>
    <row r="130" spans="1:5">
      <c r="A130" s="307" t="s">
        <v>584</v>
      </c>
      <c r="B130" s="300" t="s">
        <v>397</v>
      </c>
      <c r="C130" s="301">
        <v>0</v>
      </c>
      <c r="D130" s="301">
        <v>0</v>
      </c>
      <c r="E130" s="301">
        <v>0</v>
      </c>
    </row>
    <row r="131" spans="1:5" ht="26.4">
      <c r="A131" s="307" t="s">
        <v>585</v>
      </c>
      <c r="B131" s="300" t="s">
        <v>586</v>
      </c>
      <c r="C131" s="301">
        <v>0</v>
      </c>
      <c r="D131" s="301">
        <v>0</v>
      </c>
      <c r="E131" s="301">
        <v>0</v>
      </c>
    </row>
    <row r="132" spans="1:5" ht="26.4">
      <c r="A132" s="307" t="s">
        <v>587</v>
      </c>
      <c r="B132" s="300" t="s">
        <v>588</v>
      </c>
      <c r="C132" s="301">
        <v>0</v>
      </c>
      <c r="D132" s="301">
        <v>0</v>
      </c>
      <c r="E132" s="301">
        <v>0</v>
      </c>
    </row>
    <row r="133" spans="1:5" ht="26.4">
      <c r="A133" s="307" t="s">
        <v>589</v>
      </c>
      <c r="B133" s="300" t="s">
        <v>398</v>
      </c>
      <c r="C133" s="301">
        <v>1189</v>
      </c>
      <c r="D133" s="301">
        <v>0</v>
      </c>
      <c r="E133" s="301">
        <v>3</v>
      </c>
    </row>
    <row r="134" spans="1:5">
      <c r="A134" s="307" t="s">
        <v>590</v>
      </c>
      <c r="B134" s="300" t="s">
        <v>591</v>
      </c>
      <c r="C134" s="301">
        <v>0</v>
      </c>
      <c r="D134" s="301">
        <v>0</v>
      </c>
      <c r="E134" s="301">
        <v>0</v>
      </c>
    </row>
    <row r="135" spans="1:5" ht="26.4">
      <c r="A135" s="307" t="s">
        <v>592</v>
      </c>
      <c r="B135" s="300" t="s">
        <v>593</v>
      </c>
      <c r="C135" s="301">
        <v>0</v>
      </c>
      <c r="D135" s="301">
        <v>0</v>
      </c>
      <c r="E135" s="301">
        <v>0</v>
      </c>
    </row>
    <row r="136" spans="1:5" ht="26.4">
      <c r="A136" s="307" t="s">
        <v>594</v>
      </c>
      <c r="B136" s="300" t="s">
        <v>595</v>
      </c>
      <c r="C136" s="301">
        <v>0</v>
      </c>
      <c r="D136" s="301">
        <v>0</v>
      </c>
      <c r="E136" s="301">
        <v>0</v>
      </c>
    </row>
    <row r="137" spans="1:5" ht="26.4">
      <c r="A137" s="308" t="s">
        <v>596</v>
      </c>
      <c r="B137" s="302" t="s">
        <v>399</v>
      </c>
      <c r="C137" s="303">
        <v>1189</v>
      </c>
      <c r="D137" s="303">
        <v>0</v>
      </c>
      <c r="E137" s="303">
        <v>3</v>
      </c>
    </row>
    <row r="138" spans="1:5">
      <c r="A138" s="307" t="s">
        <v>597</v>
      </c>
      <c r="B138" s="300" t="s">
        <v>598</v>
      </c>
      <c r="C138" s="301">
        <v>0</v>
      </c>
      <c r="D138" s="301">
        <v>0</v>
      </c>
      <c r="E138" s="301">
        <v>0</v>
      </c>
    </row>
    <row r="139" spans="1:5" ht="26.4">
      <c r="A139" s="307" t="s">
        <v>599</v>
      </c>
      <c r="B139" s="300" t="s">
        <v>600</v>
      </c>
      <c r="C139" s="301">
        <v>0</v>
      </c>
      <c r="D139" s="301">
        <v>0</v>
      </c>
      <c r="E139" s="301">
        <v>0</v>
      </c>
    </row>
    <row r="140" spans="1:5">
      <c r="A140" s="307" t="s">
        <v>601</v>
      </c>
      <c r="B140" s="300" t="s">
        <v>400</v>
      </c>
      <c r="C140" s="301">
        <v>0</v>
      </c>
      <c r="D140" s="301">
        <v>0</v>
      </c>
      <c r="E140" s="301">
        <v>0</v>
      </c>
    </row>
    <row r="141" spans="1:5">
      <c r="A141" s="307" t="s">
        <v>602</v>
      </c>
      <c r="B141" s="300" t="s">
        <v>603</v>
      </c>
      <c r="C141" s="301">
        <v>0</v>
      </c>
      <c r="D141" s="301">
        <v>0</v>
      </c>
      <c r="E141" s="301">
        <v>0</v>
      </c>
    </row>
    <row r="142" spans="1:5">
      <c r="A142" s="307" t="s">
        <v>604</v>
      </c>
      <c r="B142" s="300" t="s">
        <v>605</v>
      </c>
      <c r="C142" s="301">
        <v>0</v>
      </c>
      <c r="D142" s="301">
        <v>0</v>
      </c>
      <c r="E142" s="301">
        <v>0</v>
      </c>
    </row>
    <row r="143" spans="1:5">
      <c r="A143" s="307" t="s">
        <v>606</v>
      </c>
      <c r="B143" s="300" t="s">
        <v>607</v>
      </c>
      <c r="C143" s="301">
        <v>0</v>
      </c>
      <c r="D143" s="301">
        <v>0</v>
      </c>
      <c r="E143" s="301">
        <v>0</v>
      </c>
    </row>
    <row r="144" spans="1:5">
      <c r="A144" s="307" t="s">
        <v>608</v>
      </c>
      <c r="B144" s="300" t="s">
        <v>609</v>
      </c>
      <c r="C144" s="301">
        <v>0</v>
      </c>
      <c r="D144" s="301">
        <v>0</v>
      </c>
      <c r="E144" s="301">
        <v>0</v>
      </c>
    </row>
    <row r="145" spans="1:7" ht="26.4">
      <c r="A145" s="307" t="s">
        <v>610</v>
      </c>
      <c r="B145" s="300" t="s">
        <v>611</v>
      </c>
      <c r="C145" s="301">
        <v>0</v>
      </c>
      <c r="D145" s="301">
        <v>0</v>
      </c>
      <c r="E145" s="301">
        <v>0</v>
      </c>
    </row>
    <row r="146" spans="1:7" ht="26.4">
      <c r="A146" s="307" t="s">
        <v>612</v>
      </c>
      <c r="B146" s="300" t="s">
        <v>613</v>
      </c>
      <c r="C146" s="301">
        <v>0</v>
      </c>
      <c r="D146" s="301">
        <v>0</v>
      </c>
      <c r="E146" s="301">
        <v>0</v>
      </c>
    </row>
    <row r="147" spans="1:7">
      <c r="A147" s="308" t="s">
        <v>614</v>
      </c>
      <c r="B147" s="302" t="s">
        <v>401</v>
      </c>
      <c r="C147" s="303">
        <v>0</v>
      </c>
      <c r="D147" s="303">
        <v>0</v>
      </c>
      <c r="E147" s="303">
        <v>0</v>
      </c>
    </row>
    <row r="148" spans="1:7">
      <c r="A148" s="308" t="s">
        <v>615</v>
      </c>
      <c r="B148" s="302" t="s">
        <v>402</v>
      </c>
      <c r="C148" s="303">
        <v>1189</v>
      </c>
      <c r="D148" s="303">
        <v>0</v>
      </c>
      <c r="E148" s="303">
        <v>3</v>
      </c>
    </row>
    <row r="149" spans="1:7">
      <c r="A149" s="308" t="s">
        <v>616</v>
      </c>
      <c r="B149" s="302" t="s">
        <v>403</v>
      </c>
      <c r="C149" s="303">
        <v>-3261579</v>
      </c>
      <c r="D149" s="303">
        <v>0</v>
      </c>
      <c r="E149" s="303">
        <v>5716366</v>
      </c>
    </row>
    <row r="151" spans="1:7" ht="34.5" customHeight="1">
      <c r="B151" s="310"/>
      <c r="C151" s="359" t="s">
        <v>619</v>
      </c>
      <c r="D151" s="359"/>
      <c r="E151" s="359"/>
    </row>
    <row r="152" spans="1:7" ht="39.6">
      <c r="B152" s="133" t="s">
        <v>1</v>
      </c>
      <c r="C152" s="306" t="s">
        <v>617</v>
      </c>
      <c r="D152" s="306" t="s">
        <v>236</v>
      </c>
      <c r="E152" s="306" t="s">
        <v>618</v>
      </c>
    </row>
    <row r="153" spans="1:7">
      <c r="B153" s="306" t="s">
        <v>237</v>
      </c>
      <c r="C153" s="306" t="s">
        <v>7</v>
      </c>
      <c r="D153" s="306" t="s">
        <v>8</v>
      </c>
      <c r="E153" s="306" t="s">
        <v>9</v>
      </c>
      <c r="F153" s="140"/>
      <c r="G153" s="141"/>
    </row>
    <row r="154" spans="1:7">
      <c r="A154" s="307" t="s">
        <v>554</v>
      </c>
      <c r="B154" s="300" t="s">
        <v>378</v>
      </c>
      <c r="C154" s="301">
        <v>0</v>
      </c>
      <c r="D154" s="301">
        <v>0</v>
      </c>
      <c r="E154" s="301">
        <v>0</v>
      </c>
      <c r="F154" s="141"/>
    </row>
    <row r="155" spans="1:7" ht="26.4">
      <c r="A155" s="307" t="s">
        <v>555</v>
      </c>
      <c r="B155" s="300" t="s">
        <v>379</v>
      </c>
      <c r="C155" s="301">
        <v>136010868</v>
      </c>
      <c r="D155" s="301">
        <v>0</v>
      </c>
      <c r="E155" s="301">
        <v>140752605</v>
      </c>
      <c r="F155" s="141"/>
    </row>
    <row r="156" spans="1:7">
      <c r="A156" s="307" t="s">
        <v>556</v>
      </c>
      <c r="B156" s="300" t="s">
        <v>380</v>
      </c>
      <c r="C156" s="301">
        <v>0</v>
      </c>
      <c r="D156" s="301">
        <v>0</v>
      </c>
      <c r="E156" s="301">
        <v>0</v>
      </c>
      <c r="F156" s="141"/>
    </row>
    <row r="157" spans="1:7">
      <c r="A157" s="308" t="s">
        <v>557</v>
      </c>
      <c r="B157" s="302" t="s">
        <v>381</v>
      </c>
      <c r="C157" s="303">
        <v>136010868</v>
      </c>
      <c r="D157" s="303">
        <v>0</v>
      </c>
      <c r="E157" s="303">
        <v>140752605</v>
      </c>
      <c r="F157" s="141"/>
    </row>
    <row r="158" spans="1:7">
      <c r="A158" s="307" t="s">
        <v>558</v>
      </c>
      <c r="B158" s="300" t="s">
        <v>574</v>
      </c>
      <c r="C158" s="301">
        <v>0</v>
      </c>
      <c r="D158" s="301">
        <v>0</v>
      </c>
      <c r="E158" s="301">
        <v>0</v>
      </c>
      <c r="F158" s="141"/>
    </row>
    <row r="159" spans="1:7">
      <c r="A159" s="307" t="s">
        <v>559</v>
      </c>
      <c r="B159" s="300" t="s">
        <v>575</v>
      </c>
      <c r="C159" s="301">
        <v>0</v>
      </c>
      <c r="D159" s="301">
        <v>0</v>
      </c>
      <c r="E159" s="301">
        <v>0</v>
      </c>
      <c r="F159" s="141"/>
    </row>
    <row r="160" spans="1:7">
      <c r="A160" s="308" t="s">
        <v>560</v>
      </c>
      <c r="B160" s="302" t="s">
        <v>576</v>
      </c>
      <c r="C160" s="303">
        <v>0</v>
      </c>
      <c r="D160" s="303">
        <v>0</v>
      </c>
      <c r="E160" s="303">
        <v>0</v>
      </c>
      <c r="F160" s="141"/>
    </row>
    <row r="161" spans="1:6">
      <c r="A161" s="307" t="s">
        <v>561</v>
      </c>
      <c r="B161" s="300" t="s">
        <v>382</v>
      </c>
      <c r="C161" s="301">
        <v>34467257</v>
      </c>
      <c r="D161" s="301">
        <v>0</v>
      </c>
      <c r="E161" s="301">
        <v>60300434</v>
      </c>
      <c r="F161" s="141"/>
    </row>
    <row r="162" spans="1:6">
      <c r="A162" s="307" t="s">
        <v>562</v>
      </c>
      <c r="B162" s="300" t="s">
        <v>383</v>
      </c>
      <c r="C162" s="301">
        <v>271494</v>
      </c>
      <c r="D162" s="301">
        <v>0</v>
      </c>
      <c r="E162" s="301">
        <v>2009211</v>
      </c>
      <c r="F162" s="141"/>
    </row>
    <row r="163" spans="1:6">
      <c r="A163" s="307" t="s">
        <v>563</v>
      </c>
      <c r="B163" s="300" t="s">
        <v>384</v>
      </c>
      <c r="C163" s="301">
        <v>0</v>
      </c>
      <c r="D163" s="301">
        <v>0</v>
      </c>
      <c r="E163" s="301">
        <v>60000</v>
      </c>
      <c r="F163" s="141"/>
    </row>
    <row r="164" spans="1:6">
      <c r="A164" s="307" t="s">
        <v>564</v>
      </c>
      <c r="B164" s="300" t="s">
        <v>385</v>
      </c>
      <c r="C164" s="301">
        <v>1603147</v>
      </c>
      <c r="D164" s="301">
        <v>0</v>
      </c>
      <c r="E164" s="301">
        <v>2186058</v>
      </c>
      <c r="F164" s="141"/>
    </row>
    <row r="165" spans="1:6">
      <c r="A165" s="308" t="s">
        <v>565</v>
      </c>
      <c r="B165" s="302" t="s">
        <v>386</v>
      </c>
      <c r="C165" s="303">
        <v>36341898</v>
      </c>
      <c r="D165" s="303">
        <v>0</v>
      </c>
      <c r="E165" s="303">
        <v>64555703</v>
      </c>
      <c r="F165" s="141"/>
    </row>
    <row r="166" spans="1:6">
      <c r="A166" s="307" t="s">
        <v>566</v>
      </c>
      <c r="B166" s="300" t="s">
        <v>387</v>
      </c>
      <c r="C166" s="301">
        <v>16813214</v>
      </c>
      <c r="D166" s="301">
        <v>0</v>
      </c>
      <c r="E166" s="301">
        <v>15960594</v>
      </c>
      <c r="F166" s="141"/>
    </row>
    <row r="167" spans="1:6">
      <c r="A167" s="307" t="s">
        <v>567</v>
      </c>
      <c r="B167" s="300" t="s">
        <v>388</v>
      </c>
      <c r="C167" s="301">
        <v>79213216</v>
      </c>
      <c r="D167" s="301">
        <v>0</v>
      </c>
      <c r="E167" s="301">
        <v>89017581</v>
      </c>
      <c r="F167" s="141"/>
    </row>
    <row r="168" spans="1:6">
      <c r="A168" s="307" t="s">
        <v>568</v>
      </c>
      <c r="B168" s="300" t="s">
        <v>577</v>
      </c>
      <c r="C168" s="301">
        <v>0</v>
      </c>
      <c r="D168" s="301">
        <v>0</v>
      </c>
      <c r="E168" s="301">
        <v>0</v>
      </c>
      <c r="F168" s="141"/>
    </row>
    <row r="169" spans="1:6">
      <c r="A169" s="307" t="s">
        <v>569</v>
      </c>
      <c r="B169" s="300" t="s">
        <v>578</v>
      </c>
      <c r="C169" s="301">
        <v>0</v>
      </c>
      <c r="D169" s="301">
        <v>0</v>
      </c>
      <c r="E169" s="301">
        <v>0</v>
      </c>
      <c r="F169" s="141"/>
    </row>
    <row r="170" spans="1:6">
      <c r="A170" s="308" t="s">
        <v>570</v>
      </c>
      <c r="B170" s="302" t="s">
        <v>389</v>
      </c>
      <c r="C170" s="303">
        <v>96026430</v>
      </c>
      <c r="D170" s="303">
        <v>0</v>
      </c>
      <c r="E170" s="303">
        <v>104978175</v>
      </c>
      <c r="F170" s="141"/>
    </row>
    <row r="171" spans="1:6">
      <c r="A171" s="307" t="s">
        <v>571</v>
      </c>
      <c r="B171" s="300" t="s">
        <v>390</v>
      </c>
      <c r="C171" s="301">
        <v>42941784</v>
      </c>
      <c r="D171" s="301">
        <v>0</v>
      </c>
      <c r="E171" s="301">
        <v>59313284</v>
      </c>
      <c r="F171" s="141"/>
    </row>
    <row r="172" spans="1:6">
      <c r="A172" s="307" t="s">
        <v>573</v>
      </c>
      <c r="B172" s="300" t="s">
        <v>391</v>
      </c>
      <c r="C172" s="301">
        <v>6215673</v>
      </c>
      <c r="D172" s="301">
        <v>0</v>
      </c>
      <c r="E172" s="301">
        <v>6744362</v>
      </c>
      <c r="F172" s="141"/>
    </row>
    <row r="173" spans="1:6">
      <c r="A173" s="307" t="s">
        <v>579</v>
      </c>
      <c r="B173" s="300" t="s">
        <v>392</v>
      </c>
      <c r="C173" s="301">
        <v>11457053</v>
      </c>
      <c r="D173" s="301">
        <v>0</v>
      </c>
      <c r="E173" s="301">
        <v>13418373</v>
      </c>
      <c r="F173" s="141"/>
    </row>
    <row r="174" spans="1:6">
      <c r="A174" s="308" t="s">
        <v>580</v>
      </c>
      <c r="B174" s="302" t="s">
        <v>393</v>
      </c>
      <c r="C174" s="303">
        <v>60614510</v>
      </c>
      <c r="D174" s="303">
        <v>0</v>
      </c>
      <c r="E174" s="303">
        <v>79476019</v>
      </c>
      <c r="F174" s="141"/>
    </row>
    <row r="175" spans="1:6">
      <c r="A175" s="308" t="s">
        <v>581</v>
      </c>
      <c r="B175" s="302" t="s">
        <v>394</v>
      </c>
      <c r="C175" s="303">
        <v>0</v>
      </c>
      <c r="D175" s="303">
        <v>0</v>
      </c>
      <c r="E175" s="303">
        <v>0</v>
      </c>
      <c r="F175" s="141"/>
    </row>
    <row r="176" spans="1:6">
      <c r="A176" s="308" t="s">
        <v>582</v>
      </c>
      <c r="B176" s="302" t="s">
        <v>395</v>
      </c>
      <c r="C176" s="303">
        <v>11237412</v>
      </c>
      <c r="D176" s="303">
        <v>0</v>
      </c>
      <c r="E176" s="303">
        <v>8693164</v>
      </c>
      <c r="F176" s="141"/>
    </row>
    <row r="177" spans="1:6">
      <c r="A177" s="308" t="s">
        <v>583</v>
      </c>
      <c r="B177" s="302" t="s">
        <v>396</v>
      </c>
      <c r="C177" s="303">
        <v>4474414</v>
      </c>
      <c r="D177" s="303">
        <v>0</v>
      </c>
      <c r="E177" s="303">
        <v>12160950</v>
      </c>
      <c r="F177" s="141"/>
    </row>
    <row r="178" spans="1:6">
      <c r="A178" s="307" t="s">
        <v>584</v>
      </c>
      <c r="B178" s="300" t="s">
        <v>397</v>
      </c>
      <c r="C178" s="301">
        <v>0</v>
      </c>
      <c r="D178" s="301">
        <v>0</v>
      </c>
      <c r="E178" s="301">
        <v>0</v>
      </c>
      <c r="F178" s="141"/>
    </row>
    <row r="179" spans="1:6" ht="26.4">
      <c r="A179" s="307" t="s">
        <v>585</v>
      </c>
      <c r="B179" s="300" t="s">
        <v>586</v>
      </c>
      <c r="C179" s="301">
        <v>0</v>
      </c>
      <c r="D179" s="301">
        <v>0</v>
      </c>
      <c r="E179" s="301">
        <v>0</v>
      </c>
      <c r="F179" s="141"/>
    </row>
    <row r="180" spans="1:6" ht="26.4">
      <c r="A180" s="307" t="s">
        <v>587</v>
      </c>
      <c r="B180" s="300" t="s">
        <v>588</v>
      </c>
      <c r="C180" s="301">
        <v>0</v>
      </c>
      <c r="D180" s="301">
        <v>0</v>
      </c>
      <c r="E180" s="301">
        <v>0</v>
      </c>
      <c r="F180" s="141"/>
    </row>
    <row r="181" spans="1:6" ht="26.4">
      <c r="A181" s="307" t="s">
        <v>589</v>
      </c>
      <c r="B181" s="300" t="s">
        <v>398</v>
      </c>
      <c r="C181" s="301">
        <v>15</v>
      </c>
      <c r="D181" s="301">
        <v>0</v>
      </c>
      <c r="E181" s="301">
        <v>0</v>
      </c>
      <c r="F181" s="141"/>
    </row>
    <row r="182" spans="1:6">
      <c r="A182" s="307" t="s">
        <v>590</v>
      </c>
      <c r="B182" s="300" t="s">
        <v>591</v>
      </c>
      <c r="C182" s="301">
        <v>0</v>
      </c>
      <c r="D182" s="301">
        <v>0</v>
      </c>
      <c r="E182" s="301">
        <v>0</v>
      </c>
      <c r="F182" s="141"/>
    </row>
    <row r="183" spans="1:6" ht="26.4">
      <c r="A183" s="307" t="s">
        <v>592</v>
      </c>
      <c r="B183" s="300" t="s">
        <v>593</v>
      </c>
      <c r="C183" s="301">
        <v>0</v>
      </c>
      <c r="D183" s="301">
        <v>0</v>
      </c>
      <c r="E183" s="301">
        <v>0</v>
      </c>
      <c r="F183" s="141"/>
    </row>
    <row r="184" spans="1:6" ht="26.4">
      <c r="A184" s="307" t="s">
        <v>594</v>
      </c>
      <c r="B184" s="300" t="s">
        <v>595</v>
      </c>
      <c r="C184" s="301">
        <v>0</v>
      </c>
      <c r="D184" s="301">
        <v>0</v>
      </c>
      <c r="E184" s="301">
        <v>0</v>
      </c>
      <c r="F184" s="141"/>
    </row>
    <row r="185" spans="1:6" ht="26.4">
      <c r="A185" s="308" t="s">
        <v>596</v>
      </c>
      <c r="B185" s="302" t="s">
        <v>399</v>
      </c>
      <c r="C185" s="303">
        <v>15</v>
      </c>
      <c r="D185" s="303">
        <v>0</v>
      </c>
      <c r="E185" s="303">
        <v>0</v>
      </c>
      <c r="F185" s="141"/>
    </row>
    <row r="186" spans="1:6">
      <c r="A186" s="307" t="s">
        <v>597</v>
      </c>
      <c r="B186" s="300" t="s">
        <v>598</v>
      </c>
      <c r="C186" s="301">
        <v>0</v>
      </c>
      <c r="D186" s="301">
        <v>0</v>
      </c>
      <c r="E186" s="301">
        <v>0</v>
      </c>
      <c r="F186" s="141"/>
    </row>
    <row r="187" spans="1:6" ht="26.4">
      <c r="A187" s="307" t="s">
        <v>599</v>
      </c>
      <c r="B187" s="300" t="s">
        <v>600</v>
      </c>
      <c r="C187" s="301">
        <v>0</v>
      </c>
      <c r="D187" s="301">
        <v>0</v>
      </c>
      <c r="E187" s="301">
        <v>0</v>
      </c>
      <c r="F187" s="141"/>
    </row>
    <row r="188" spans="1:6">
      <c r="A188" s="307" t="s">
        <v>601</v>
      </c>
      <c r="B188" s="300" t="s">
        <v>400</v>
      </c>
      <c r="C188" s="301">
        <v>0</v>
      </c>
      <c r="D188" s="301">
        <v>0</v>
      </c>
      <c r="E188" s="301">
        <v>0</v>
      </c>
      <c r="F188" s="141"/>
    </row>
    <row r="189" spans="1:6">
      <c r="A189" s="307" t="s">
        <v>602</v>
      </c>
      <c r="B189" s="300" t="s">
        <v>603</v>
      </c>
      <c r="C189" s="301">
        <v>0</v>
      </c>
      <c r="D189" s="301">
        <v>0</v>
      </c>
      <c r="E189" s="301">
        <v>0</v>
      </c>
      <c r="F189" s="141"/>
    </row>
    <row r="190" spans="1:6">
      <c r="A190" s="307" t="s">
        <v>604</v>
      </c>
      <c r="B190" s="300" t="s">
        <v>605</v>
      </c>
      <c r="C190" s="301">
        <v>0</v>
      </c>
      <c r="D190" s="301">
        <v>0</v>
      </c>
      <c r="E190" s="301">
        <v>0</v>
      </c>
      <c r="F190" s="141"/>
    </row>
    <row r="191" spans="1:6">
      <c r="A191" s="307" t="s">
        <v>606</v>
      </c>
      <c r="B191" s="300" t="s">
        <v>607</v>
      </c>
      <c r="C191" s="301">
        <v>0</v>
      </c>
      <c r="D191" s="301">
        <v>0</v>
      </c>
      <c r="E191" s="301">
        <v>0</v>
      </c>
      <c r="F191" s="141"/>
    </row>
    <row r="192" spans="1:6">
      <c r="A192" s="307" t="s">
        <v>608</v>
      </c>
      <c r="B192" s="300" t="s">
        <v>609</v>
      </c>
      <c r="C192" s="301">
        <v>0</v>
      </c>
      <c r="D192" s="301">
        <v>0</v>
      </c>
      <c r="E192" s="301">
        <v>0</v>
      </c>
      <c r="F192" s="141"/>
    </row>
    <row r="193" spans="1:6" ht="26.4">
      <c r="A193" s="307" t="s">
        <v>610</v>
      </c>
      <c r="B193" s="300" t="s">
        <v>611</v>
      </c>
      <c r="C193" s="301">
        <v>0</v>
      </c>
      <c r="D193" s="301">
        <v>0</v>
      </c>
      <c r="E193" s="301">
        <v>0</v>
      </c>
      <c r="F193" s="141"/>
    </row>
    <row r="194" spans="1:6" ht="26.4">
      <c r="A194" s="307" t="s">
        <v>612</v>
      </c>
      <c r="B194" s="300" t="s">
        <v>613</v>
      </c>
      <c r="C194" s="301">
        <v>0</v>
      </c>
      <c r="D194" s="301">
        <v>0</v>
      </c>
      <c r="E194" s="301">
        <v>0</v>
      </c>
      <c r="F194" s="141"/>
    </row>
    <row r="195" spans="1:6">
      <c r="A195" s="308" t="s">
        <v>614</v>
      </c>
      <c r="B195" s="302" t="s">
        <v>401</v>
      </c>
      <c r="C195" s="303">
        <v>0</v>
      </c>
      <c r="D195" s="303">
        <v>0</v>
      </c>
      <c r="E195" s="303">
        <v>0</v>
      </c>
      <c r="F195" s="141"/>
    </row>
    <row r="196" spans="1:6">
      <c r="A196" s="308" t="s">
        <v>615</v>
      </c>
      <c r="B196" s="302" t="s">
        <v>402</v>
      </c>
      <c r="C196" s="303">
        <v>15</v>
      </c>
      <c r="D196" s="303">
        <v>0</v>
      </c>
      <c r="E196" s="303">
        <v>0</v>
      </c>
      <c r="F196" s="141"/>
    </row>
    <row r="197" spans="1:6">
      <c r="A197" s="308" t="s">
        <v>616</v>
      </c>
      <c r="B197" s="302" t="s">
        <v>403</v>
      </c>
      <c r="C197" s="303">
        <v>4474429</v>
      </c>
      <c r="D197" s="303">
        <v>0</v>
      </c>
      <c r="E197" s="303">
        <v>12160950</v>
      </c>
      <c r="F197" s="141"/>
    </row>
  </sheetData>
  <mergeCells count="6">
    <mergeCell ref="C151:E151"/>
    <mergeCell ref="C103:E103"/>
    <mergeCell ref="B2:E2"/>
    <mergeCell ref="B3:E3"/>
    <mergeCell ref="C6:E6"/>
    <mergeCell ref="C54:E54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3" manualBreakCount="3">
    <brk id="53" max="16383" man="1"/>
    <brk id="102" max="16383" man="1"/>
    <brk id="1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0"/>
  <sheetViews>
    <sheetView view="pageBreakPreview" zoomScale="95" zoomScaleSheetLayoutView="95" workbookViewId="0">
      <selection activeCell="E1" sqref="E1"/>
    </sheetView>
  </sheetViews>
  <sheetFormatPr defaultColWidth="8.88671875" defaultRowHeight="13.2"/>
  <cols>
    <col min="1" max="1" width="6.44140625" style="1" customWidth="1"/>
    <col min="2" max="2" width="64.44140625" style="1" customWidth="1"/>
    <col min="3" max="3" width="13.109375" style="1" customWidth="1"/>
    <col min="4" max="4" width="13.44140625" style="1" customWidth="1"/>
    <col min="5" max="5" width="14.44140625" style="1" customWidth="1"/>
    <col min="6" max="16384" width="8.88671875" style="1"/>
  </cols>
  <sheetData>
    <row r="1" spans="1:5">
      <c r="E1" s="181" t="s">
        <v>759</v>
      </c>
    </row>
    <row r="2" spans="1:5" ht="27" customHeight="1">
      <c r="B2" s="356" t="s">
        <v>553</v>
      </c>
      <c r="C2" s="354"/>
      <c r="D2" s="354"/>
      <c r="E2" s="354"/>
    </row>
    <row r="3" spans="1:5" ht="25.5" customHeight="1">
      <c r="B3" s="355" t="s">
        <v>406</v>
      </c>
      <c r="C3" s="354"/>
      <c r="D3" s="354"/>
      <c r="E3" s="354"/>
    </row>
    <row r="4" spans="1:5" ht="25.5" customHeight="1">
      <c r="B4" s="210"/>
      <c r="C4" s="209"/>
      <c r="E4" s="209"/>
    </row>
    <row r="5" spans="1:5">
      <c r="E5" s="1" t="s">
        <v>93</v>
      </c>
    </row>
    <row r="7" spans="1:5">
      <c r="D7" s="28" t="s">
        <v>214</v>
      </c>
    </row>
    <row r="8" spans="1:5" s="3" customFormat="1" ht="24">
      <c r="B8" s="142" t="s">
        <v>1</v>
      </c>
      <c r="C8" s="143" t="s">
        <v>617</v>
      </c>
      <c r="D8" s="143" t="s">
        <v>236</v>
      </c>
      <c r="E8" s="143" t="s">
        <v>618</v>
      </c>
    </row>
    <row r="9" spans="1:5">
      <c r="B9" s="306" t="s">
        <v>237</v>
      </c>
      <c r="C9" s="306" t="s">
        <v>7</v>
      </c>
      <c r="D9" s="306" t="s">
        <v>8</v>
      </c>
      <c r="E9" s="306" t="s">
        <v>9</v>
      </c>
    </row>
    <row r="10" spans="1:5">
      <c r="A10" s="307">
        <v>1</v>
      </c>
      <c r="B10" s="300" t="s">
        <v>407</v>
      </c>
      <c r="C10" s="301">
        <v>2307107</v>
      </c>
      <c r="D10" s="301">
        <v>0</v>
      </c>
      <c r="E10" s="301">
        <v>1279456</v>
      </c>
    </row>
    <row r="11" spans="1:5">
      <c r="A11" s="314">
        <v>2</v>
      </c>
      <c r="B11" s="302" t="s">
        <v>408</v>
      </c>
      <c r="C11" s="303">
        <v>2307107</v>
      </c>
      <c r="D11" s="303">
        <v>0</v>
      </c>
      <c r="E11" s="303">
        <v>1279456</v>
      </c>
    </row>
    <row r="12" spans="1:5">
      <c r="A12" s="307">
        <v>3</v>
      </c>
      <c r="B12" s="300" t="s">
        <v>409</v>
      </c>
      <c r="C12" s="301">
        <v>6457491215</v>
      </c>
      <c r="D12" s="301">
        <v>0</v>
      </c>
      <c r="E12" s="301">
        <v>6450524604</v>
      </c>
    </row>
    <row r="13" spans="1:5">
      <c r="A13" s="314">
        <v>4</v>
      </c>
      <c r="B13" s="300" t="s">
        <v>410</v>
      </c>
      <c r="C13" s="301">
        <v>25124045</v>
      </c>
      <c r="D13" s="301">
        <v>0</v>
      </c>
      <c r="E13" s="301">
        <v>22370384</v>
      </c>
    </row>
    <row r="14" spans="1:5">
      <c r="A14" s="307">
        <v>5</v>
      </c>
      <c r="B14" s="300" t="s">
        <v>411</v>
      </c>
      <c r="C14" s="301">
        <v>27423600</v>
      </c>
      <c r="D14" s="301">
        <v>0</v>
      </c>
      <c r="E14" s="301">
        <v>125351683</v>
      </c>
    </row>
    <row r="15" spans="1:5">
      <c r="A15" s="314">
        <v>6</v>
      </c>
      <c r="B15" s="302" t="s">
        <v>412</v>
      </c>
      <c r="C15" s="303">
        <v>6510038860</v>
      </c>
      <c r="D15" s="303">
        <v>0</v>
      </c>
      <c r="E15" s="303">
        <v>6598246671</v>
      </c>
    </row>
    <row r="16" spans="1:5">
      <c r="A16" s="307">
        <v>7</v>
      </c>
      <c r="B16" s="300" t="s">
        <v>413</v>
      </c>
      <c r="C16" s="301">
        <v>20610000</v>
      </c>
      <c r="D16" s="301">
        <v>0</v>
      </c>
      <c r="E16" s="301">
        <v>20610000</v>
      </c>
    </row>
    <row r="17" spans="1:5">
      <c r="A17" s="314">
        <v>8</v>
      </c>
      <c r="B17" s="300" t="s">
        <v>414</v>
      </c>
      <c r="C17" s="301">
        <v>20600000</v>
      </c>
      <c r="D17" s="301">
        <v>0</v>
      </c>
      <c r="E17" s="301">
        <v>20600000</v>
      </c>
    </row>
    <row r="18" spans="1:5">
      <c r="A18" s="307">
        <v>9</v>
      </c>
      <c r="B18" s="300" t="s">
        <v>415</v>
      </c>
      <c r="C18" s="301">
        <v>10000</v>
      </c>
      <c r="D18" s="301">
        <v>0</v>
      </c>
      <c r="E18" s="301">
        <v>10000</v>
      </c>
    </row>
    <row r="19" spans="1:5">
      <c r="A19" s="314">
        <v>10</v>
      </c>
      <c r="B19" s="300" t="s">
        <v>620</v>
      </c>
      <c r="C19" s="301">
        <v>0</v>
      </c>
      <c r="D19" s="301">
        <v>0</v>
      </c>
      <c r="E19" s="301">
        <v>29960000</v>
      </c>
    </row>
    <row r="20" spans="1:5">
      <c r="A20" s="307">
        <v>11</v>
      </c>
      <c r="B20" s="300" t="s">
        <v>621</v>
      </c>
      <c r="C20" s="301">
        <v>0</v>
      </c>
      <c r="D20" s="301">
        <v>0</v>
      </c>
      <c r="E20" s="301">
        <v>29960000</v>
      </c>
    </row>
    <row r="21" spans="1:5">
      <c r="A21" s="314">
        <v>12</v>
      </c>
      <c r="B21" s="302" t="s">
        <v>416</v>
      </c>
      <c r="C21" s="303">
        <v>20610000</v>
      </c>
      <c r="D21" s="303">
        <v>0</v>
      </c>
      <c r="E21" s="303">
        <v>50570000</v>
      </c>
    </row>
    <row r="22" spans="1:5" ht="26.4">
      <c r="A22" s="307">
        <v>13</v>
      </c>
      <c r="B22" s="302" t="s">
        <v>417</v>
      </c>
      <c r="C22" s="303">
        <v>6532955967</v>
      </c>
      <c r="D22" s="303">
        <v>0</v>
      </c>
      <c r="E22" s="303">
        <v>6650096127</v>
      </c>
    </row>
    <row r="23" spans="1:5" ht="26.4">
      <c r="A23" s="314">
        <v>14</v>
      </c>
      <c r="B23" s="300" t="s">
        <v>622</v>
      </c>
      <c r="C23" s="301">
        <v>0</v>
      </c>
      <c r="D23" s="301">
        <v>0</v>
      </c>
      <c r="E23" s="301">
        <v>56843795</v>
      </c>
    </row>
    <row r="24" spans="1:5">
      <c r="A24" s="307">
        <v>15</v>
      </c>
      <c r="B24" s="300" t="s">
        <v>623</v>
      </c>
      <c r="C24" s="301">
        <v>0</v>
      </c>
      <c r="D24" s="301">
        <v>0</v>
      </c>
      <c r="E24" s="301">
        <v>56843795</v>
      </c>
    </row>
    <row r="25" spans="1:5">
      <c r="A25" s="314">
        <v>16</v>
      </c>
      <c r="B25" s="302" t="s">
        <v>624</v>
      </c>
      <c r="C25" s="303">
        <v>0</v>
      </c>
      <c r="D25" s="303">
        <v>0</v>
      </c>
      <c r="E25" s="303">
        <v>56843795</v>
      </c>
    </row>
    <row r="26" spans="1:5">
      <c r="A26" s="307">
        <v>17</v>
      </c>
      <c r="B26" s="302" t="s">
        <v>462</v>
      </c>
      <c r="C26" s="303">
        <v>0</v>
      </c>
      <c r="D26" s="303">
        <v>0</v>
      </c>
      <c r="E26" s="303">
        <v>56843795</v>
      </c>
    </row>
    <row r="27" spans="1:5">
      <c r="A27" s="314">
        <v>18</v>
      </c>
      <c r="B27" s="300" t="s">
        <v>418</v>
      </c>
      <c r="C27" s="301">
        <v>311420</v>
      </c>
      <c r="D27" s="301">
        <v>0</v>
      </c>
      <c r="E27" s="301">
        <v>497460</v>
      </c>
    </row>
    <row r="28" spans="1:5">
      <c r="A28" s="307">
        <v>19</v>
      </c>
      <c r="B28" s="302" t="s">
        <v>419</v>
      </c>
      <c r="C28" s="303">
        <v>311420</v>
      </c>
      <c r="D28" s="303">
        <v>0</v>
      </c>
      <c r="E28" s="303">
        <v>497460</v>
      </c>
    </row>
    <row r="29" spans="1:5">
      <c r="A29" s="314">
        <v>20</v>
      </c>
      <c r="B29" s="300" t="s">
        <v>420</v>
      </c>
      <c r="C29" s="301">
        <v>368031643</v>
      </c>
      <c r="D29" s="301">
        <v>0</v>
      </c>
      <c r="E29" s="301">
        <v>86245456</v>
      </c>
    </row>
    <row r="30" spans="1:5">
      <c r="A30" s="307">
        <v>21</v>
      </c>
      <c r="B30" s="300" t="s">
        <v>628</v>
      </c>
      <c r="C30" s="301">
        <v>0</v>
      </c>
      <c r="D30" s="301">
        <v>0</v>
      </c>
      <c r="E30" s="301">
        <v>531816446</v>
      </c>
    </row>
    <row r="31" spans="1:5">
      <c r="A31" s="314">
        <v>22</v>
      </c>
      <c r="B31" s="302" t="s">
        <v>421</v>
      </c>
      <c r="C31" s="303">
        <v>368031643</v>
      </c>
      <c r="D31" s="303">
        <v>0</v>
      </c>
      <c r="E31" s="303">
        <v>618061902</v>
      </c>
    </row>
    <row r="32" spans="1:5">
      <c r="A32" s="307">
        <v>23</v>
      </c>
      <c r="B32" s="302" t="s">
        <v>422</v>
      </c>
      <c r="C32" s="303">
        <v>368343063</v>
      </c>
      <c r="D32" s="303">
        <v>0</v>
      </c>
      <c r="E32" s="303">
        <v>618559362</v>
      </c>
    </row>
    <row r="33" spans="1:5" ht="26.4">
      <c r="A33" s="314">
        <v>24</v>
      </c>
      <c r="B33" s="300" t="s">
        <v>423</v>
      </c>
      <c r="C33" s="301">
        <v>16617922</v>
      </c>
      <c r="D33" s="301">
        <v>0</v>
      </c>
      <c r="E33" s="301">
        <v>17951713</v>
      </c>
    </row>
    <row r="34" spans="1:5" ht="26.4">
      <c r="A34" s="307">
        <v>25</v>
      </c>
      <c r="B34" s="300" t="s">
        <v>424</v>
      </c>
      <c r="C34" s="301">
        <v>4777644</v>
      </c>
      <c r="D34" s="301">
        <v>0</v>
      </c>
      <c r="E34" s="301">
        <v>8877365</v>
      </c>
    </row>
    <row r="35" spans="1:5" ht="26.4">
      <c r="A35" s="314">
        <v>26</v>
      </c>
      <c r="B35" s="300" t="s">
        <v>425</v>
      </c>
      <c r="C35" s="301">
        <v>10943385</v>
      </c>
      <c r="D35" s="301">
        <v>0</v>
      </c>
      <c r="E35" s="301">
        <v>5357465</v>
      </c>
    </row>
    <row r="36" spans="1:5" ht="26.4">
      <c r="A36" s="307">
        <v>27</v>
      </c>
      <c r="B36" s="300" t="s">
        <v>426</v>
      </c>
      <c r="C36" s="301">
        <v>896893</v>
      </c>
      <c r="D36" s="301">
        <v>0</v>
      </c>
      <c r="E36" s="301">
        <v>3716883</v>
      </c>
    </row>
    <row r="37" spans="1:5" ht="26.4">
      <c r="A37" s="314">
        <v>28</v>
      </c>
      <c r="B37" s="300" t="s">
        <v>429</v>
      </c>
      <c r="C37" s="301">
        <v>1253576</v>
      </c>
      <c r="D37" s="301">
        <v>0</v>
      </c>
      <c r="E37" s="301">
        <v>1253576</v>
      </c>
    </row>
    <row r="38" spans="1:5">
      <c r="A38" s="307">
        <v>29</v>
      </c>
      <c r="B38" s="302" t="s">
        <v>430</v>
      </c>
      <c r="C38" s="303">
        <v>17871498</v>
      </c>
      <c r="D38" s="303">
        <v>0</v>
      </c>
      <c r="E38" s="303">
        <v>19205289</v>
      </c>
    </row>
    <row r="39" spans="1:5" ht="26.4">
      <c r="A39" s="314">
        <v>30</v>
      </c>
      <c r="B39" s="300" t="s">
        <v>635</v>
      </c>
      <c r="C39" s="301">
        <v>0</v>
      </c>
      <c r="D39" s="301">
        <v>0</v>
      </c>
      <c r="E39" s="301">
        <v>25356736</v>
      </c>
    </row>
    <row r="40" spans="1:5" ht="26.4">
      <c r="A40" s="307">
        <v>31</v>
      </c>
      <c r="B40" s="300" t="s">
        <v>636</v>
      </c>
      <c r="C40" s="301">
        <v>0</v>
      </c>
      <c r="D40" s="301">
        <v>0</v>
      </c>
      <c r="E40" s="301">
        <v>1631303</v>
      </c>
    </row>
    <row r="41" spans="1:5" ht="26.4">
      <c r="A41" s="314">
        <v>32</v>
      </c>
      <c r="B41" s="300" t="s">
        <v>637</v>
      </c>
      <c r="C41" s="301">
        <v>0</v>
      </c>
      <c r="D41" s="301">
        <v>0</v>
      </c>
      <c r="E41" s="301">
        <v>23725433</v>
      </c>
    </row>
    <row r="42" spans="1:5" ht="26.4">
      <c r="A42" s="307">
        <v>33</v>
      </c>
      <c r="B42" s="302" t="s">
        <v>638</v>
      </c>
      <c r="C42" s="303">
        <v>0</v>
      </c>
      <c r="D42" s="303">
        <v>0</v>
      </c>
      <c r="E42" s="303">
        <v>25356736</v>
      </c>
    </row>
    <row r="43" spans="1:5">
      <c r="A43" s="314">
        <v>34</v>
      </c>
      <c r="B43" s="300" t="s">
        <v>431</v>
      </c>
      <c r="C43" s="301">
        <v>243624</v>
      </c>
      <c r="D43" s="301">
        <v>0</v>
      </c>
      <c r="E43" s="301">
        <v>474857</v>
      </c>
    </row>
    <row r="44" spans="1:5">
      <c r="A44" s="307">
        <v>35</v>
      </c>
      <c r="B44" s="300" t="s">
        <v>432</v>
      </c>
      <c r="C44" s="301">
        <v>243624</v>
      </c>
      <c r="D44" s="301">
        <v>0</v>
      </c>
      <c r="E44" s="301">
        <v>474857</v>
      </c>
    </row>
    <row r="45" spans="1:5">
      <c r="A45" s="314">
        <v>36</v>
      </c>
      <c r="B45" s="300" t="s">
        <v>433</v>
      </c>
      <c r="C45" s="301">
        <v>550000</v>
      </c>
      <c r="D45" s="301">
        <v>0</v>
      </c>
      <c r="E45" s="301">
        <v>150000</v>
      </c>
    </row>
    <row r="46" spans="1:5">
      <c r="A46" s="307">
        <v>37</v>
      </c>
      <c r="B46" s="302" t="s">
        <v>434</v>
      </c>
      <c r="C46" s="303">
        <v>793624</v>
      </c>
      <c r="D46" s="303">
        <v>0</v>
      </c>
      <c r="E46" s="303">
        <v>624857</v>
      </c>
    </row>
    <row r="47" spans="1:5">
      <c r="A47" s="314">
        <v>38</v>
      </c>
      <c r="B47" s="302" t="s">
        <v>435</v>
      </c>
      <c r="C47" s="303">
        <v>18665122</v>
      </c>
      <c r="D47" s="303">
        <v>0</v>
      </c>
      <c r="E47" s="303">
        <v>45186882</v>
      </c>
    </row>
    <row r="48" spans="1:5">
      <c r="A48" s="307">
        <v>39</v>
      </c>
      <c r="B48" s="300" t="s">
        <v>436</v>
      </c>
      <c r="C48" s="301">
        <v>1602168</v>
      </c>
      <c r="D48" s="301">
        <v>0</v>
      </c>
      <c r="E48" s="301">
        <v>622000</v>
      </c>
    </row>
    <row r="49" spans="1:5" ht="26.4">
      <c r="A49" s="314">
        <v>40</v>
      </c>
      <c r="B49" s="302" t="s">
        <v>437</v>
      </c>
      <c r="C49" s="303">
        <v>1602168</v>
      </c>
      <c r="D49" s="303">
        <v>0</v>
      </c>
      <c r="E49" s="303">
        <v>622000</v>
      </c>
    </row>
    <row r="50" spans="1:5">
      <c r="A50" s="307">
        <v>41</v>
      </c>
      <c r="B50" s="300" t="s">
        <v>438</v>
      </c>
      <c r="C50" s="301">
        <v>0</v>
      </c>
      <c r="D50" s="301">
        <v>0</v>
      </c>
      <c r="E50" s="301">
        <v>-493000</v>
      </c>
    </row>
    <row r="51" spans="1:5">
      <c r="A51" s="314">
        <v>42</v>
      </c>
      <c r="B51" s="302" t="s">
        <v>439</v>
      </c>
      <c r="C51" s="303">
        <v>0</v>
      </c>
      <c r="D51" s="303">
        <v>0</v>
      </c>
      <c r="E51" s="303">
        <v>-493000</v>
      </c>
    </row>
    <row r="52" spans="1:5">
      <c r="A52" s="307">
        <v>43</v>
      </c>
      <c r="B52" s="302" t="s">
        <v>440</v>
      </c>
      <c r="C52" s="303">
        <v>1602168</v>
      </c>
      <c r="D52" s="303">
        <v>0</v>
      </c>
      <c r="E52" s="303">
        <v>129000</v>
      </c>
    </row>
    <row r="53" spans="1:5">
      <c r="A53" s="314">
        <v>44</v>
      </c>
      <c r="B53" s="302" t="s">
        <v>441</v>
      </c>
      <c r="C53" s="303">
        <v>6921566320</v>
      </c>
      <c r="D53" s="303">
        <v>0</v>
      </c>
      <c r="E53" s="303">
        <v>7370815166</v>
      </c>
    </row>
    <row r="54" spans="1:5">
      <c r="A54" s="307">
        <v>45</v>
      </c>
      <c r="B54" s="300" t="s">
        <v>442</v>
      </c>
      <c r="C54" s="301">
        <v>7080091124</v>
      </c>
      <c r="D54" s="301">
        <v>0</v>
      </c>
      <c r="E54" s="301">
        <v>7080091124</v>
      </c>
    </row>
    <row r="55" spans="1:5">
      <c r="A55" s="314">
        <v>46</v>
      </c>
      <c r="B55" s="300" t="s">
        <v>443</v>
      </c>
      <c r="C55" s="301">
        <v>240895622</v>
      </c>
      <c r="D55" s="301">
        <v>0</v>
      </c>
      <c r="E55" s="301">
        <v>240895622</v>
      </c>
    </row>
    <row r="56" spans="1:5">
      <c r="A56" s="307">
        <v>47</v>
      </c>
      <c r="B56" s="300" t="s">
        <v>650</v>
      </c>
      <c r="C56" s="301">
        <v>56893134</v>
      </c>
      <c r="D56" s="301">
        <v>0</v>
      </c>
      <c r="E56" s="301">
        <v>56893134</v>
      </c>
    </row>
    <row r="57" spans="1:5">
      <c r="A57" s="314">
        <v>48</v>
      </c>
      <c r="B57" s="300" t="s">
        <v>444</v>
      </c>
      <c r="C57" s="301">
        <v>-184085054</v>
      </c>
      <c r="D57" s="301">
        <v>0</v>
      </c>
      <c r="E57" s="301">
        <v>-476500597</v>
      </c>
    </row>
    <row r="58" spans="1:5">
      <c r="A58" s="307">
        <v>49</v>
      </c>
      <c r="B58" s="300" t="s">
        <v>445</v>
      </c>
      <c r="C58" s="301">
        <v>-292415543</v>
      </c>
      <c r="D58" s="301">
        <v>0</v>
      </c>
      <c r="E58" s="301">
        <v>82468350</v>
      </c>
    </row>
    <row r="59" spans="1:5">
      <c r="A59" s="314">
        <v>50</v>
      </c>
      <c r="B59" s="302" t="s">
        <v>446</v>
      </c>
      <c r="C59" s="303">
        <v>6901379283</v>
      </c>
      <c r="D59" s="303">
        <v>0</v>
      </c>
      <c r="E59" s="303">
        <v>6983847633</v>
      </c>
    </row>
    <row r="60" spans="1:5">
      <c r="A60" s="307">
        <v>51</v>
      </c>
      <c r="B60" s="300" t="s">
        <v>654</v>
      </c>
      <c r="C60" s="301">
        <v>0</v>
      </c>
      <c r="D60" s="301">
        <v>0</v>
      </c>
      <c r="E60" s="301">
        <v>123562</v>
      </c>
    </row>
    <row r="61" spans="1:5">
      <c r="A61" s="314">
        <v>52</v>
      </c>
      <c r="B61" s="300" t="s">
        <v>447</v>
      </c>
      <c r="C61" s="301">
        <v>0</v>
      </c>
      <c r="D61" s="301">
        <v>0</v>
      </c>
      <c r="E61" s="301">
        <v>336828</v>
      </c>
    </row>
    <row r="62" spans="1:5">
      <c r="A62" s="307">
        <v>53</v>
      </c>
      <c r="B62" s="300" t="s">
        <v>448</v>
      </c>
      <c r="C62" s="301">
        <v>908050</v>
      </c>
      <c r="D62" s="301">
        <v>0</v>
      </c>
      <c r="E62" s="301">
        <v>0</v>
      </c>
    </row>
    <row r="63" spans="1:5">
      <c r="A63" s="314">
        <v>54</v>
      </c>
      <c r="B63" s="302" t="s">
        <v>449</v>
      </c>
      <c r="C63" s="303">
        <v>908050</v>
      </c>
      <c r="D63" s="303">
        <v>0</v>
      </c>
      <c r="E63" s="303">
        <v>460390</v>
      </c>
    </row>
    <row r="64" spans="1:5" ht="26.4">
      <c r="A64" s="307">
        <v>55</v>
      </c>
      <c r="B64" s="300" t="s">
        <v>450</v>
      </c>
      <c r="C64" s="301">
        <v>7131362</v>
      </c>
      <c r="D64" s="301">
        <v>0</v>
      </c>
      <c r="E64" s="301">
        <v>7441757</v>
      </c>
    </row>
    <row r="65" spans="1:5" ht="26.4">
      <c r="A65" s="314">
        <v>56</v>
      </c>
      <c r="B65" s="300" t="s">
        <v>451</v>
      </c>
      <c r="C65" s="301">
        <v>7131362</v>
      </c>
      <c r="D65" s="301">
        <v>0</v>
      </c>
      <c r="E65" s="301">
        <v>7441757</v>
      </c>
    </row>
    <row r="66" spans="1:5" ht="26.4">
      <c r="A66" s="307">
        <v>57</v>
      </c>
      <c r="B66" s="302" t="s">
        <v>452</v>
      </c>
      <c r="C66" s="303">
        <v>7131362</v>
      </c>
      <c r="D66" s="303">
        <v>0</v>
      </c>
      <c r="E66" s="303">
        <v>7441757</v>
      </c>
    </row>
    <row r="67" spans="1:5">
      <c r="A67" s="314">
        <v>58</v>
      </c>
      <c r="B67" s="300" t="s">
        <v>453</v>
      </c>
      <c r="C67" s="301">
        <v>8587126</v>
      </c>
      <c r="D67" s="301">
        <v>0</v>
      </c>
      <c r="E67" s="301">
        <v>13334774</v>
      </c>
    </row>
    <row r="68" spans="1:5" ht="26.4">
      <c r="A68" s="307">
        <v>59</v>
      </c>
      <c r="B68" s="300" t="s">
        <v>655</v>
      </c>
      <c r="C68" s="301">
        <v>0</v>
      </c>
      <c r="D68" s="301">
        <v>0</v>
      </c>
      <c r="E68" s="301">
        <v>3094791</v>
      </c>
    </row>
    <row r="69" spans="1:5">
      <c r="A69" s="314">
        <v>60</v>
      </c>
      <c r="B69" s="302" t="s">
        <v>454</v>
      </c>
      <c r="C69" s="303">
        <v>8587126</v>
      </c>
      <c r="D69" s="303">
        <v>0</v>
      </c>
      <c r="E69" s="303">
        <v>16429565</v>
      </c>
    </row>
    <row r="70" spans="1:5">
      <c r="A70" s="307">
        <v>61</v>
      </c>
      <c r="B70" s="302" t="s">
        <v>455</v>
      </c>
      <c r="C70" s="303">
        <v>16626538</v>
      </c>
      <c r="D70" s="303">
        <v>0</v>
      </c>
      <c r="E70" s="303">
        <v>24331712</v>
      </c>
    </row>
    <row r="71" spans="1:5">
      <c r="A71" s="314">
        <v>62</v>
      </c>
      <c r="B71" s="300" t="s">
        <v>456</v>
      </c>
      <c r="C71" s="301">
        <v>2908434</v>
      </c>
      <c r="D71" s="301">
        <v>0</v>
      </c>
      <c r="E71" s="301">
        <v>3474141</v>
      </c>
    </row>
    <row r="72" spans="1:5">
      <c r="A72" s="307">
        <v>63</v>
      </c>
      <c r="B72" s="300" t="s">
        <v>457</v>
      </c>
      <c r="C72" s="301">
        <v>652065</v>
      </c>
      <c r="D72" s="301">
        <v>0</v>
      </c>
      <c r="E72" s="301">
        <v>359161680</v>
      </c>
    </row>
    <row r="73" spans="1:5">
      <c r="A73" s="314">
        <v>64</v>
      </c>
      <c r="B73" s="302" t="s">
        <v>458</v>
      </c>
      <c r="C73" s="303">
        <v>3560499</v>
      </c>
      <c r="D73" s="303">
        <v>0</v>
      </c>
      <c r="E73" s="303">
        <v>362635821</v>
      </c>
    </row>
    <row r="74" spans="1:5">
      <c r="A74" s="307">
        <v>65</v>
      </c>
      <c r="B74" s="302" t="s">
        <v>459</v>
      </c>
      <c r="C74" s="303">
        <v>6921566320</v>
      </c>
      <c r="D74" s="303">
        <v>0</v>
      </c>
      <c r="E74" s="303">
        <v>7370815166</v>
      </c>
    </row>
    <row r="75" spans="1:5">
      <c r="A75" s="311"/>
      <c r="B75" s="312"/>
      <c r="C75" s="313"/>
      <c r="D75" s="313"/>
      <c r="E75" s="313"/>
    </row>
    <row r="76" spans="1:5">
      <c r="D76" s="28" t="s">
        <v>405</v>
      </c>
    </row>
    <row r="77" spans="1:5" s="3" customFormat="1" ht="24">
      <c r="B77" s="142" t="s">
        <v>1</v>
      </c>
      <c r="C77" s="143" t="s">
        <v>617</v>
      </c>
      <c r="D77" s="143" t="s">
        <v>236</v>
      </c>
      <c r="E77" s="143" t="s">
        <v>618</v>
      </c>
    </row>
    <row r="78" spans="1:5">
      <c r="B78" s="306" t="s">
        <v>237</v>
      </c>
      <c r="C78" s="306" t="s">
        <v>7</v>
      </c>
      <c r="D78" s="306" t="s">
        <v>8</v>
      </c>
      <c r="E78" s="306" t="s">
        <v>9</v>
      </c>
    </row>
    <row r="79" spans="1:5">
      <c r="A79" s="307">
        <v>1</v>
      </c>
      <c r="B79" s="300" t="s">
        <v>418</v>
      </c>
      <c r="C79" s="301">
        <v>51330</v>
      </c>
      <c r="D79" s="301">
        <v>0</v>
      </c>
      <c r="E79" s="301">
        <v>280070</v>
      </c>
    </row>
    <row r="80" spans="1:5">
      <c r="A80" s="314">
        <v>2</v>
      </c>
      <c r="B80" s="302" t="s">
        <v>419</v>
      </c>
      <c r="C80" s="303">
        <v>51330</v>
      </c>
      <c r="D80" s="303">
        <v>0</v>
      </c>
      <c r="E80" s="303">
        <v>280070</v>
      </c>
    </row>
    <row r="81" spans="1:5">
      <c r="A81" s="307">
        <v>3</v>
      </c>
      <c r="B81" s="300" t="s">
        <v>420</v>
      </c>
      <c r="C81" s="301">
        <v>281245</v>
      </c>
      <c r="D81" s="301">
        <v>0</v>
      </c>
      <c r="E81" s="301">
        <v>1400110</v>
      </c>
    </row>
    <row r="82" spans="1:5">
      <c r="A82" s="314">
        <v>4</v>
      </c>
      <c r="B82" s="302" t="s">
        <v>421</v>
      </c>
      <c r="C82" s="303">
        <v>281245</v>
      </c>
      <c r="D82" s="303">
        <v>0</v>
      </c>
      <c r="E82" s="303">
        <v>1400110</v>
      </c>
    </row>
    <row r="83" spans="1:5">
      <c r="A83" s="307">
        <v>5</v>
      </c>
      <c r="B83" s="302" t="s">
        <v>422</v>
      </c>
      <c r="C83" s="303">
        <v>332575</v>
      </c>
      <c r="D83" s="303">
        <v>0</v>
      </c>
      <c r="E83" s="303">
        <v>1680180</v>
      </c>
    </row>
    <row r="84" spans="1:5">
      <c r="A84" s="314">
        <v>6</v>
      </c>
      <c r="B84" s="300" t="s">
        <v>431</v>
      </c>
      <c r="C84" s="301">
        <v>1061855</v>
      </c>
      <c r="D84" s="301">
        <v>0</v>
      </c>
      <c r="E84" s="301">
        <v>618641</v>
      </c>
    </row>
    <row r="85" spans="1:5">
      <c r="A85" s="307">
        <v>7</v>
      </c>
      <c r="B85" s="300" t="s">
        <v>432</v>
      </c>
      <c r="C85" s="301">
        <v>1061855</v>
      </c>
      <c r="D85" s="301">
        <v>0</v>
      </c>
      <c r="E85" s="301">
        <v>618641</v>
      </c>
    </row>
    <row r="86" spans="1:5">
      <c r="A86" s="314">
        <v>8</v>
      </c>
      <c r="B86" s="302" t="s">
        <v>434</v>
      </c>
      <c r="C86" s="303">
        <v>1061855</v>
      </c>
      <c r="D86" s="303">
        <v>0</v>
      </c>
      <c r="E86" s="303">
        <v>618641</v>
      </c>
    </row>
    <row r="87" spans="1:5">
      <c r="A87" s="307">
        <v>9</v>
      </c>
      <c r="B87" s="302" t="s">
        <v>435</v>
      </c>
      <c r="C87" s="303">
        <v>1061855</v>
      </c>
      <c r="D87" s="303">
        <v>0</v>
      </c>
      <c r="E87" s="303">
        <v>618641</v>
      </c>
    </row>
    <row r="88" spans="1:5">
      <c r="A88" s="314">
        <v>10</v>
      </c>
      <c r="B88" s="302" t="s">
        <v>441</v>
      </c>
      <c r="C88" s="303">
        <v>1394430</v>
      </c>
      <c r="D88" s="303">
        <v>0</v>
      </c>
      <c r="E88" s="303">
        <v>2298821</v>
      </c>
    </row>
    <row r="89" spans="1:5">
      <c r="A89" s="307">
        <v>11</v>
      </c>
      <c r="B89" s="300" t="s">
        <v>650</v>
      </c>
      <c r="C89" s="301">
        <v>391233</v>
      </c>
      <c r="D89" s="301">
        <v>0</v>
      </c>
      <c r="E89" s="301">
        <v>391233</v>
      </c>
    </row>
    <row r="90" spans="1:5">
      <c r="A90" s="314">
        <v>12</v>
      </c>
      <c r="B90" s="300" t="s">
        <v>444</v>
      </c>
      <c r="C90" s="301">
        <v>-4397124</v>
      </c>
      <c r="D90" s="301">
        <v>0</v>
      </c>
      <c r="E90" s="301">
        <v>-4843429</v>
      </c>
    </row>
    <row r="91" spans="1:5">
      <c r="A91" s="307">
        <v>13</v>
      </c>
      <c r="B91" s="300" t="s">
        <v>445</v>
      </c>
      <c r="C91" s="301">
        <v>-446305</v>
      </c>
      <c r="D91" s="301">
        <v>0</v>
      </c>
      <c r="E91" s="301">
        <v>2347819</v>
      </c>
    </row>
    <row r="92" spans="1:5">
      <c r="A92" s="314">
        <v>14</v>
      </c>
      <c r="B92" s="302" t="s">
        <v>446</v>
      </c>
      <c r="C92" s="303">
        <v>-4452196</v>
      </c>
      <c r="D92" s="303">
        <v>0</v>
      </c>
      <c r="E92" s="303">
        <v>-2104377</v>
      </c>
    </row>
    <row r="93" spans="1:5">
      <c r="A93" s="307">
        <v>15</v>
      </c>
      <c r="B93" s="300" t="s">
        <v>456</v>
      </c>
      <c r="C93" s="301">
        <v>5846626</v>
      </c>
      <c r="D93" s="301">
        <v>0</v>
      </c>
      <c r="E93" s="301">
        <v>4403198</v>
      </c>
    </row>
    <row r="94" spans="1:5">
      <c r="A94" s="314">
        <v>16</v>
      </c>
      <c r="B94" s="302" t="s">
        <v>458</v>
      </c>
      <c r="C94" s="303">
        <v>5846626</v>
      </c>
      <c r="D94" s="303">
        <v>0</v>
      </c>
      <c r="E94" s="303">
        <v>4403198</v>
      </c>
    </row>
    <row r="95" spans="1:5">
      <c r="A95" s="307">
        <v>17</v>
      </c>
      <c r="B95" s="302" t="s">
        <v>459</v>
      </c>
      <c r="C95" s="303">
        <v>1394430</v>
      </c>
      <c r="D95" s="303">
        <v>0</v>
      </c>
      <c r="E95" s="303">
        <v>2298821</v>
      </c>
    </row>
    <row r="96" spans="1:5">
      <c r="A96" s="296"/>
      <c r="B96" s="297"/>
      <c r="C96" s="294"/>
      <c r="D96" s="294"/>
      <c r="E96" s="294"/>
    </row>
    <row r="97" spans="1:5">
      <c r="D97" s="28" t="s">
        <v>377</v>
      </c>
    </row>
    <row r="98" spans="1:5" s="3" customFormat="1" ht="24">
      <c r="B98" s="142" t="s">
        <v>1</v>
      </c>
      <c r="C98" s="143" t="s">
        <v>617</v>
      </c>
      <c r="D98" s="143" t="s">
        <v>236</v>
      </c>
      <c r="E98" s="143" t="s">
        <v>618</v>
      </c>
    </row>
    <row r="99" spans="1:5">
      <c r="B99" s="306" t="s">
        <v>237</v>
      </c>
      <c r="C99" s="306" t="s">
        <v>7</v>
      </c>
      <c r="D99" s="306" t="s">
        <v>8</v>
      </c>
      <c r="E99" s="306" t="s">
        <v>9</v>
      </c>
    </row>
    <row r="100" spans="1:5">
      <c r="A100" s="307">
        <v>1</v>
      </c>
      <c r="B100" s="300" t="s">
        <v>460</v>
      </c>
      <c r="C100" s="301">
        <v>346034</v>
      </c>
      <c r="D100" s="301">
        <v>0</v>
      </c>
      <c r="E100" s="301">
        <v>371958</v>
      </c>
    </row>
    <row r="101" spans="1:5">
      <c r="A101" s="314">
        <v>2</v>
      </c>
      <c r="B101" s="302" t="s">
        <v>461</v>
      </c>
      <c r="C101" s="303">
        <v>346034</v>
      </c>
      <c r="D101" s="303">
        <v>0</v>
      </c>
      <c r="E101" s="303">
        <v>371958</v>
      </c>
    </row>
    <row r="102" spans="1:5">
      <c r="A102" s="307">
        <v>3</v>
      </c>
      <c r="B102" s="302" t="s">
        <v>462</v>
      </c>
      <c r="C102" s="303">
        <v>346034</v>
      </c>
      <c r="D102" s="303">
        <v>0</v>
      </c>
      <c r="E102" s="303">
        <v>371958</v>
      </c>
    </row>
    <row r="103" spans="1:5">
      <c r="A103" s="314">
        <v>4</v>
      </c>
      <c r="B103" s="300" t="s">
        <v>418</v>
      </c>
      <c r="C103" s="301">
        <v>72985</v>
      </c>
      <c r="D103" s="301">
        <v>0</v>
      </c>
      <c r="E103" s="301">
        <v>150265</v>
      </c>
    </row>
    <row r="104" spans="1:5">
      <c r="A104" s="307">
        <v>5</v>
      </c>
      <c r="B104" s="302" t="s">
        <v>419</v>
      </c>
      <c r="C104" s="303">
        <v>72985</v>
      </c>
      <c r="D104" s="303">
        <v>0</v>
      </c>
      <c r="E104" s="303">
        <v>150265</v>
      </c>
    </row>
    <row r="105" spans="1:5">
      <c r="A105" s="314">
        <v>6</v>
      </c>
      <c r="B105" s="300" t="s">
        <v>420</v>
      </c>
      <c r="C105" s="301">
        <v>111115</v>
      </c>
      <c r="D105" s="301">
        <v>0</v>
      </c>
      <c r="E105" s="301">
        <v>5069593</v>
      </c>
    </row>
    <row r="106" spans="1:5">
      <c r="A106" s="307">
        <v>7</v>
      </c>
      <c r="B106" s="302" t="s">
        <v>421</v>
      </c>
      <c r="C106" s="303">
        <v>111115</v>
      </c>
      <c r="D106" s="303">
        <v>0</v>
      </c>
      <c r="E106" s="303">
        <v>5069593</v>
      </c>
    </row>
    <row r="107" spans="1:5">
      <c r="A107" s="314">
        <v>8</v>
      </c>
      <c r="B107" s="302" t="s">
        <v>422</v>
      </c>
      <c r="C107" s="303">
        <v>184100</v>
      </c>
      <c r="D107" s="303">
        <v>0</v>
      </c>
      <c r="E107" s="303">
        <v>5219858</v>
      </c>
    </row>
    <row r="108" spans="1:5">
      <c r="A108" s="307">
        <v>9</v>
      </c>
      <c r="B108" s="300" t="s">
        <v>431</v>
      </c>
      <c r="C108" s="301">
        <v>444119</v>
      </c>
      <c r="D108" s="301">
        <v>0</v>
      </c>
      <c r="E108" s="301">
        <v>825662</v>
      </c>
    </row>
    <row r="109" spans="1:5">
      <c r="A109" s="314">
        <v>10</v>
      </c>
      <c r="B109" s="300" t="s">
        <v>432</v>
      </c>
      <c r="C109" s="301">
        <v>444119</v>
      </c>
      <c r="D109" s="301">
        <v>0</v>
      </c>
      <c r="E109" s="301">
        <v>825662</v>
      </c>
    </row>
    <row r="110" spans="1:5">
      <c r="A110" s="307">
        <v>11</v>
      </c>
      <c r="B110" s="302" t="s">
        <v>434</v>
      </c>
      <c r="C110" s="303">
        <v>444119</v>
      </c>
      <c r="D110" s="303">
        <v>0</v>
      </c>
      <c r="E110" s="303">
        <v>825662</v>
      </c>
    </row>
    <row r="111" spans="1:5">
      <c r="A111" s="314">
        <v>12</v>
      </c>
      <c r="B111" s="302" t="s">
        <v>435</v>
      </c>
      <c r="C111" s="303">
        <v>444119</v>
      </c>
      <c r="D111" s="303">
        <v>0</v>
      </c>
      <c r="E111" s="303">
        <v>825662</v>
      </c>
    </row>
    <row r="112" spans="1:5">
      <c r="A112" s="307">
        <v>13</v>
      </c>
      <c r="B112" s="300" t="s">
        <v>436</v>
      </c>
      <c r="C112" s="301">
        <v>0</v>
      </c>
      <c r="D112" s="301">
        <v>0</v>
      </c>
      <c r="E112" s="301">
        <v>555339</v>
      </c>
    </row>
    <row r="113" spans="1:5" ht="26.4">
      <c r="A113" s="314">
        <v>14</v>
      </c>
      <c r="B113" s="302" t="s">
        <v>437</v>
      </c>
      <c r="C113" s="303">
        <v>0</v>
      </c>
      <c r="D113" s="303">
        <v>0</v>
      </c>
      <c r="E113" s="303">
        <v>555339</v>
      </c>
    </row>
    <row r="114" spans="1:5">
      <c r="A114" s="307">
        <v>15</v>
      </c>
      <c r="B114" s="300" t="s">
        <v>438</v>
      </c>
      <c r="C114" s="301">
        <v>-402215</v>
      </c>
      <c r="D114" s="301">
        <v>0</v>
      </c>
      <c r="E114" s="301">
        <v>-652339</v>
      </c>
    </row>
    <row r="115" spans="1:5">
      <c r="A115" s="314">
        <v>16</v>
      </c>
      <c r="B115" s="302" t="s">
        <v>439</v>
      </c>
      <c r="C115" s="303">
        <v>-402215</v>
      </c>
      <c r="D115" s="303">
        <v>0</v>
      </c>
      <c r="E115" s="303">
        <v>-652339</v>
      </c>
    </row>
    <row r="116" spans="1:5">
      <c r="A116" s="307">
        <v>17</v>
      </c>
      <c r="B116" s="302" t="s">
        <v>440</v>
      </c>
      <c r="C116" s="303">
        <v>-402215</v>
      </c>
      <c r="D116" s="303">
        <v>0</v>
      </c>
      <c r="E116" s="303">
        <v>-97000</v>
      </c>
    </row>
    <row r="117" spans="1:5">
      <c r="A117" s="314">
        <v>18</v>
      </c>
      <c r="B117" s="302" t="s">
        <v>441</v>
      </c>
      <c r="C117" s="303">
        <v>572038</v>
      </c>
      <c r="D117" s="303">
        <v>0</v>
      </c>
      <c r="E117" s="303">
        <v>6320478</v>
      </c>
    </row>
    <row r="118" spans="1:5">
      <c r="A118" s="307">
        <v>19</v>
      </c>
      <c r="B118" s="300" t="s">
        <v>442</v>
      </c>
      <c r="C118" s="301">
        <v>378308</v>
      </c>
      <c r="D118" s="301">
        <v>0</v>
      </c>
      <c r="E118" s="301">
        <v>378308</v>
      </c>
    </row>
    <row r="119" spans="1:5">
      <c r="A119" s="314">
        <v>20</v>
      </c>
      <c r="B119" s="300" t="s">
        <v>650</v>
      </c>
      <c r="C119" s="301">
        <v>570645</v>
      </c>
      <c r="D119" s="301">
        <v>0</v>
      </c>
      <c r="E119" s="301">
        <v>570645</v>
      </c>
    </row>
    <row r="120" spans="1:5" s="3" customFormat="1">
      <c r="A120" s="307">
        <v>21</v>
      </c>
      <c r="B120" s="300" t="s">
        <v>444</v>
      </c>
      <c r="C120" s="301">
        <v>-2966811</v>
      </c>
      <c r="D120" s="301">
        <v>0</v>
      </c>
      <c r="E120" s="301">
        <v>-6228390</v>
      </c>
    </row>
    <row r="121" spans="1:5">
      <c r="A121" s="314">
        <v>22</v>
      </c>
      <c r="B121" s="300" t="s">
        <v>445</v>
      </c>
      <c r="C121" s="301">
        <v>-3261579</v>
      </c>
      <c r="D121" s="301">
        <v>0</v>
      </c>
      <c r="E121" s="301">
        <v>5716366</v>
      </c>
    </row>
    <row r="122" spans="1:5">
      <c r="A122" s="307">
        <v>23</v>
      </c>
      <c r="B122" s="302" t="s">
        <v>446</v>
      </c>
      <c r="C122" s="303">
        <v>-5279437</v>
      </c>
      <c r="D122" s="303">
        <v>0</v>
      </c>
      <c r="E122" s="303">
        <v>436929</v>
      </c>
    </row>
    <row r="123" spans="1:5">
      <c r="A123" s="314">
        <v>24</v>
      </c>
      <c r="B123" s="300" t="s">
        <v>456</v>
      </c>
      <c r="C123" s="301">
        <v>5851475</v>
      </c>
      <c r="D123" s="301">
        <v>0</v>
      </c>
      <c r="E123" s="301">
        <v>5883549</v>
      </c>
    </row>
    <row r="124" spans="1:5">
      <c r="A124" s="307">
        <v>25</v>
      </c>
      <c r="B124" s="302" t="s">
        <v>458</v>
      </c>
      <c r="C124" s="303">
        <v>5851475</v>
      </c>
      <c r="D124" s="303">
        <v>0</v>
      </c>
      <c r="E124" s="303">
        <v>5883549</v>
      </c>
    </row>
    <row r="125" spans="1:5">
      <c r="A125" s="314">
        <v>26</v>
      </c>
      <c r="B125" s="302" t="s">
        <v>459</v>
      </c>
      <c r="C125" s="303">
        <v>572038</v>
      </c>
      <c r="D125" s="303">
        <v>0</v>
      </c>
      <c r="E125" s="303">
        <v>6320478</v>
      </c>
    </row>
    <row r="126" spans="1:5">
      <c r="A126" s="296"/>
      <c r="B126" s="297"/>
      <c r="C126" s="294"/>
      <c r="D126" s="294"/>
      <c r="E126" s="294"/>
    </row>
    <row r="127" spans="1:5">
      <c r="C127" s="28" t="s">
        <v>659</v>
      </c>
      <c r="D127" s="28"/>
    </row>
    <row r="128" spans="1:5" s="3" customFormat="1" ht="24">
      <c r="B128" s="142" t="s">
        <v>1</v>
      </c>
      <c r="C128" s="143" t="s">
        <v>617</v>
      </c>
      <c r="D128" s="143" t="s">
        <v>236</v>
      </c>
      <c r="E128" s="143" t="s">
        <v>618</v>
      </c>
    </row>
    <row r="129" spans="1:5">
      <c r="B129" s="306" t="s">
        <v>237</v>
      </c>
      <c r="C129" s="306" t="s">
        <v>7</v>
      </c>
      <c r="D129" s="306" t="s">
        <v>8</v>
      </c>
      <c r="E129" s="306" t="s">
        <v>9</v>
      </c>
    </row>
    <row r="130" spans="1:5">
      <c r="A130" s="307" t="s">
        <v>625</v>
      </c>
      <c r="B130" s="300" t="s">
        <v>418</v>
      </c>
      <c r="C130" s="301">
        <v>106265</v>
      </c>
      <c r="D130" s="301">
        <v>0</v>
      </c>
      <c r="E130" s="301">
        <v>100860</v>
      </c>
    </row>
    <row r="131" spans="1:5">
      <c r="A131" s="308" t="s">
        <v>626</v>
      </c>
      <c r="B131" s="302" t="s">
        <v>419</v>
      </c>
      <c r="C131" s="303">
        <v>106265</v>
      </c>
      <c r="D131" s="303">
        <v>0</v>
      </c>
      <c r="E131" s="303">
        <v>100860</v>
      </c>
    </row>
    <row r="132" spans="1:5">
      <c r="A132" s="307" t="s">
        <v>627</v>
      </c>
      <c r="B132" s="300" t="s">
        <v>420</v>
      </c>
      <c r="C132" s="301">
        <v>7617508</v>
      </c>
      <c r="D132" s="301">
        <v>0</v>
      </c>
      <c r="E132" s="301">
        <v>20070480</v>
      </c>
    </row>
    <row r="133" spans="1:5">
      <c r="A133" s="308" t="s">
        <v>629</v>
      </c>
      <c r="B133" s="302" t="s">
        <v>421</v>
      </c>
      <c r="C133" s="303">
        <v>7617508</v>
      </c>
      <c r="D133" s="303">
        <v>0</v>
      </c>
      <c r="E133" s="303">
        <v>20070480</v>
      </c>
    </row>
    <row r="134" spans="1:5">
      <c r="A134" s="308" t="s">
        <v>630</v>
      </c>
      <c r="B134" s="302" t="s">
        <v>422</v>
      </c>
      <c r="C134" s="303">
        <v>7723773</v>
      </c>
      <c r="D134" s="303">
        <v>0</v>
      </c>
      <c r="E134" s="303">
        <v>20171340</v>
      </c>
    </row>
    <row r="135" spans="1:5" ht="26.4">
      <c r="A135" s="307" t="s">
        <v>631</v>
      </c>
      <c r="B135" s="300" t="s">
        <v>427</v>
      </c>
      <c r="C135" s="301">
        <v>0</v>
      </c>
      <c r="D135" s="301">
        <v>0</v>
      </c>
      <c r="E135" s="301">
        <v>184912</v>
      </c>
    </row>
    <row r="136" spans="1:5" ht="39.6">
      <c r="A136" s="307" t="s">
        <v>632</v>
      </c>
      <c r="B136" s="300" t="s">
        <v>463</v>
      </c>
      <c r="C136" s="301">
        <v>0</v>
      </c>
      <c r="D136" s="301">
        <v>0</v>
      </c>
      <c r="E136" s="301">
        <v>145600</v>
      </c>
    </row>
    <row r="137" spans="1:5" ht="26.4">
      <c r="A137" s="307" t="s">
        <v>633</v>
      </c>
      <c r="B137" s="300" t="s">
        <v>428</v>
      </c>
      <c r="C137" s="301">
        <v>0</v>
      </c>
      <c r="D137" s="301">
        <v>0</v>
      </c>
      <c r="E137" s="301">
        <v>39312</v>
      </c>
    </row>
    <row r="138" spans="1:5">
      <c r="A138" s="308" t="s">
        <v>634</v>
      </c>
      <c r="B138" s="302" t="s">
        <v>430</v>
      </c>
      <c r="C138" s="303">
        <v>0</v>
      </c>
      <c r="D138" s="303">
        <v>0</v>
      </c>
      <c r="E138" s="303">
        <v>184912</v>
      </c>
    </row>
    <row r="139" spans="1:5">
      <c r="A139" s="307" t="s">
        <v>639</v>
      </c>
      <c r="B139" s="300" t="s">
        <v>431</v>
      </c>
      <c r="C139" s="301">
        <v>12750</v>
      </c>
      <c r="D139" s="301">
        <v>0</v>
      </c>
      <c r="E139" s="301">
        <v>946865</v>
      </c>
    </row>
    <row r="140" spans="1:5">
      <c r="A140" s="307" t="s">
        <v>640</v>
      </c>
      <c r="B140" s="300" t="s">
        <v>432</v>
      </c>
      <c r="C140" s="301">
        <v>12750</v>
      </c>
      <c r="D140" s="301">
        <v>0</v>
      </c>
      <c r="E140" s="301">
        <v>946865</v>
      </c>
    </row>
    <row r="141" spans="1:5">
      <c r="A141" s="308" t="s">
        <v>641</v>
      </c>
      <c r="B141" s="302" t="s">
        <v>434</v>
      </c>
      <c r="C141" s="303">
        <v>12750</v>
      </c>
      <c r="D141" s="303">
        <v>0</v>
      </c>
      <c r="E141" s="303">
        <v>946865</v>
      </c>
    </row>
    <row r="142" spans="1:5">
      <c r="A142" s="308" t="s">
        <v>642</v>
      </c>
      <c r="B142" s="302" t="s">
        <v>435</v>
      </c>
      <c r="C142" s="303">
        <v>12750</v>
      </c>
      <c r="D142" s="303">
        <v>0</v>
      </c>
      <c r="E142" s="303">
        <v>1131777</v>
      </c>
    </row>
    <row r="143" spans="1:5">
      <c r="A143" s="307" t="s">
        <v>643</v>
      </c>
      <c r="B143" s="300" t="s">
        <v>436</v>
      </c>
      <c r="C143" s="301">
        <v>1916255</v>
      </c>
      <c r="D143" s="301">
        <v>0</v>
      </c>
      <c r="E143" s="301">
        <v>1275506</v>
      </c>
    </row>
    <row r="144" spans="1:5" ht="26.4">
      <c r="A144" s="308" t="s">
        <v>644</v>
      </c>
      <c r="B144" s="302" t="s">
        <v>437</v>
      </c>
      <c r="C144" s="303">
        <v>1916255</v>
      </c>
      <c r="D144" s="303">
        <v>0</v>
      </c>
      <c r="E144" s="303">
        <v>1275506</v>
      </c>
    </row>
    <row r="145" spans="1:5">
      <c r="A145" s="307" t="s">
        <v>645</v>
      </c>
      <c r="B145" s="300" t="s">
        <v>438</v>
      </c>
      <c r="C145" s="301">
        <v>0</v>
      </c>
      <c r="D145" s="301">
        <v>0</v>
      </c>
      <c r="E145" s="301">
        <v>-208312</v>
      </c>
    </row>
    <row r="146" spans="1:5">
      <c r="A146" s="308" t="s">
        <v>646</v>
      </c>
      <c r="B146" s="302" t="s">
        <v>439</v>
      </c>
      <c r="C146" s="303">
        <v>0</v>
      </c>
      <c r="D146" s="303">
        <v>0</v>
      </c>
      <c r="E146" s="303">
        <v>-208312</v>
      </c>
    </row>
    <row r="147" spans="1:5">
      <c r="A147" s="308" t="s">
        <v>647</v>
      </c>
      <c r="B147" s="302" t="s">
        <v>440</v>
      </c>
      <c r="C147" s="303">
        <v>1916255</v>
      </c>
      <c r="D147" s="303">
        <v>0</v>
      </c>
      <c r="E147" s="303">
        <v>1067194</v>
      </c>
    </row>
    <row r="148" spans="1:5">
      <c r="A148" s="308" t="s">
        <v>648</v>
      </c>
      <c r="B148" s="302" t="s">
        <v>441</v>
      </c>
      <c r="C148" s="303">
        <v>9652778</v>
      </c>
      <c r="D148" s="303">
        <v>0</v>
      </c>
      <c r="E148" s="303">
        <v>22370311</v>
      </c>
    </row>
    <row r="149" spans="1:5">
      <c r="A149" s="307" t="s">
        <v>649</v>
      </c>
      <c r="B149" s="300" t="s">
        <v>650</v>
      </c>
      <c r="C149" s="301">
        <v>563504</v>
      </c>
      <c r="D149" s="301">
        <v>0</v>
      </c>
      <c r="E149" s="301">
        <v>563504</v>
      </c>
    </row>
    <row r="150" spans="1:5">
      <c r="A150" s="307" t="s">
        <v>651</v>
      </c>
      <c r="B150" s="300" t="s">
        <v>444</v>
      </c>
      <c r="C150" s="301">
        <v>735595</v>
      </c>
      <c r="D150" s="301">
        <v>0</v>
      </c>
      <c r="E150" s="301">
        <v>5210024</v>
      </c>
    </row>
    <row r="151" spans="1:5" s="3" customFormat="1">
      <c r="A151" s="307" t="s">
        <v>652</v>
      </c>
      <c r="B151" s="300" t="s">
        <v>445</v>
      </c>
      <c r="C151" s="301">
        <v>4474429</v>
      </c>
      <c r="D151" s="301">
        <v>0</v>
      </c>
      <c r="E151" s="301">
        <v>12160950</v>
      </c>
    </row>
    <row r="152" spans="1:5">
      <c r="A152" s="308" t="s">
        <v>653</v>
      </c>
      <c r="B152" s="302" t="s">
        <v>446</v>
      </c>
      <c r="C152" s="303">
        <v>5773528</v>
      </c>
      <c r="D152" s="303">
        <v>0</v>
      </c>
      <c r="E152" s="303">
        <v>17934478</v>
      </c>
    </row>
    <row r="153" spans="1:5">
      <c r="A153" s="307" t="s">
        <v>656</v>
      </c>
      <c r="B153" s="300" t="s">
        <v>456</v>
      </c>
      <c r="C153" s="301">
        <v>3879250</v>
      </c>
      <c r="D153" s="301">
        <v>0</v>
      </c>
      <c r="E153" s="301">
        <v>4435833</v>
      </c>
    </row>
    <row r="154" spans="1:5">
      <c r="A154" s="308" t="s">
        <v>657</v>
      </c>
      <c r="B154" s="302" t="s">
        <v>458</v>
      </c>
      <c r="C154" s="303">
        <v>3879250</v>
      </c>
      <c r="D154" s="303">
        <v>0</v>
      </c>
      <c r="E154" s="303">
        <v>4435833</v>
      </c>
    </row>
    <row r="155" spans="1:5">
      <c r="A155" s="308" t="s">
        <v>658</v>
      </c>
      <c r="B155" s="302" t="s">
        <v>459</v>
      </c>
      <c r="C155" s="303">
        <v>9652778</v>
      </c>
      <c r="D155" s="303">
        <v>0</v>
      </c>
      <c r="E155" s="303">
        <v>22370311</v>
      </c>
    </row>
    <row r="156" spans="1:5">
      <c r="A156" s="296"/>
      <c r="B156" s="297"/>
      <c r="C156" s="294"/>
      <c r="D156" s="294"/>
      <c r="E156" s="294"/>
    </row>
    <row r="157" spans="1:5">
      <c r="A157" s="296"/>
      <c r="B157" s="297"/>
      <c r="C157" s="294"/>
      <c r="D157" s="294"/>
      <c r="E157" s="294"/>
    </row>
    <row r="158" spans="1:5">
      <c r="A158" s="296"/>
      <c r="B158" s="297"/>
      <c r="C158" s="294"/>
      <c r="D158" s="294"/>
      <c r="E158" s="294"/>
    </row>
    <row r="159" spans="1:5">
      <c r="A159" s="296"/>
      <c r="B159" s="297"/>
      <c r="C159" s="294"/>
      <c r="D159" s="294"/>
      <c r="E159" s="294"/>
    </row>
    <row r="160" spans="1:5">
      <c r="A160" s="296"/>
      <c r="B160" s="297"/>
      <c r="C160" s="294"/>
      <c r="D160" s="294"/>
      <c r="E160" s="294"/>
    </row>
    <row r="161" spans="1:5">
      <c r="A161" s="296"/>
      <c r="B161" s="297"/>
      <c r="C161" s="294"/>
      <c r="D161" s="294"/>
      <c r="E161" s="294"/>
    </row>
    <row r="162" spans="1:5">
      <c r="A162" s="296"/>
      <c r="B162" s="297"/>
      <c r="C162" s="294"/>
      <c r="D162" s="294"/>
      <c r="E162" s="294"/>
    </row>
    <row r="163" spans="1:5">
      <c r="A163" s="296"/>
      <c r="B163" s="297"/>
      <c r="C163" s="294"/>
      <c r="D163" s="294"/>
      <c r="E163" s="294"/>
    </row>
    <row r="164" spans="1:5">
      <c r="A164" s="296"/>
      <c r="B164" s="297"/>
      <c r="C164" s="294"/>
      <c r="D164" s="294"/>
      <c r="E164" s="294"/>
    </row>
    <row r="165" spans="1:5">
      <c r="A165" s="296"/>
      <c r="B165" s="297"/>
      <c r="C165" s="294"/>
      <c r="D165" s="294"/>
      <c r="E165" s="294"/>
    </row>
    <row r="166" spans="1:5">
      <c r="A166" s="296"/>
      <c r="B166" s="297"/>
      <c r="C166" s="294"/>
      <c r="D166" s="294"/>
      <c r="E166" s="294"/>
    </row>
    <row r="167" spans="1:5">
      <c r="A167" s="296"/>
      <c r="B167" s="297"/>
      <c r="C167" s="294"/>
      <c r="D167" s="294"/>
      <c r="E167" s="294"/>
    </row>
    <row r="168" spans="1:5">
      <c r="A168" s="298"/>
      <c r="B168" s="299"/>
      <c r="C168" s="295"/>
      <c r="D168" s="295"/>
      <c r="E168" s="295"/>
    </row>
    <row r="169" spans="1:5">
      <c r="A169" s="298"/>
      <c r="B169" s="299"/>
      <c r="C169" s="295"/>
      <c r="D169" s="295"/>
      <c r="E169" s="295"/>
    </row>
    <row r="170" spans="1:5">
      <c r="A170" s="296"/>
      <c r="B170" s="297"/>
      <c r="C170" s="294"/>
      <c r="D170" s="294"/>
      <c r="E170" s="294"/>
    </row>
    <row r="171" spans="1:5">
      <c r="A171" s="296"/>
      <c r="B171" s="297"/>
      <c r="C171" s="294"/>
      <c r="D171" s="294"/>
      <c r="E171" s="294"/>
    </row>
    <row r="172" spans="1:5">
      <c r="A172" s="296"/>
      <c r="B172" s="297"/>
      <c r="C172" s="294"/>
      <c r="D172" s="294"/>
      <c r="E172" s="294"/>
    </row>
    <row r="173" spans="1:5">
      <c r="A173" s="296"/>
      <c r="B173" s="297"/>
      <c r="C173" s="294"/>
      <c r="D173" s="294"/>
      <c r="E173" s="294"/>
    </row>
    <row r="174" spans="1:5">
      <c r="A174" s="298"/>
      <c r="B174" s="299"/>
      <c r="C174" s="295"/>
      <c r="D174" s="295"/>
      <c r="E174" s="295"/>
    </row>
    <row r="175" spans="1:5">
      <c r="A175" s="296"/>
      <c r="B175" s="297"/>
      <c r="C175" s="294"/>
      <c r="D175" s="294"/>
      <c r="E175" s="294"/>
    </row>
    <row r="176" spans="1:5">
      <c r="A176" s="296"/>
      <c r="B176" s="297"/>
      <c r="C176" s="294"/>
      <c r="D176" s="294"/>
      <c r="E176" s="294"/>
    </row>
    <row r="177" spans="1:5">
      <c r="A177" s="298"/>
      <c r="B177" s="299"/>
      <c r="C177" s="295"/>
      <c r="D177" s="295"/>
      <c r="E177" s="295"/>
    </row>
    <row r="178" spans="1:5">
      <c r="A178" s="296"/>
      <c r="B178" s="297"/>
      <c r="C178" s="294"/>
      <c r="D178" s="294"/>
      <c r="E178" s="294"/>
    </row>
    <row r="179" spans="1:5">
      <c r="A179" s="296"/>
      <c r="B179" s="297"/>
      <c r="C179" s="294"/>
      <c r="D179" s="294"/>
      <c r="E179" s="294"/>
    </row>
    <row r="180" spans="1:5">
      <c r="A180" s="298"/>
      <c r="B180" s="299"/>
      <c r="C180" s="295"/>
      <c r="D180" s="295"/>
      <c r="E180" s="295"/>
    </row>
    <row r="181" spans="1:5">
      <c r="A181" s="298"/>
      <c r="B181" s="299"/>
      <c r="C181" s="295"/>
      <c r="D181" s="295"/>
      <c r="E181" s="295"/>
    </row>
    <row r="182" spans="1:5">
      <c r="A182" s="296"/>
      <c r="B182" s="297"/>
      <c r="C182" s="294"/>
      <c r="D182" s="294"/>
      <c r="E182" s="294"/>
    </row>
    <row r="183" spans="1:5">
      <c r="A183" s="296"/>
      <c r="B183" s="297"/>
      <c r="C183" s="294"/>
      <c r="D183" s="294"/>
      <c r="E183" s="294"/>
    </row>
    <row r="184" spans="1:5">
      <c r="A184" s="296"/>
      <c r="B184" s="297"/>
      <c r="C184" s="294"/>
      <c r="D184" s="294"/>
      <c r="E184" s="294"/>
    </row>
    <row r="185" spans="1:5">
      <c r="A185" s="298"/>
      <c r="B185" s="299"/>
      <c r="C185" s="295"/>
      <c r="D185" s="295"/>
      <c r="E185" s="295"/>
    </row>
    <row r="186" spans="1:5">
      <c r="A186" s="298"/>
      <c r="B186" s="299"/>
      <c r="C186" s="295"/>
      <c r="D186" s="295"/>
      <c r="E186" s="295"/>
    </row>
    <row r="187" spans="1:5">
      <c r="A187" s="296"/>
      <c r="B187" s="297"/>
      <c r="C187" s="294"/>
      <c r="D187" s="294"/>
      <c r="E187" s="294"/>
    </row>
    <row r="188" spans="1:5">
      <c r="A188" s="296"/>
      <c r="B188" s="297"/>
      <c r="C188" s="294"/>
      <c r="D188" s="294"/>
      <c r="E188" s="294"/>
    </row>
    <row r="189" spans="1:5">
      <c r="A189" s="296"/>
      <c r="B189" s="297"/>
      <c r="C189" s="294"/>
      <c r="D189" s="294"/>
      <c r="E189" s="294"/>
    </row>
    <row r="190" spans="1:5">
      <c r="A190" s="296"/>
      <c r="B190" s="297"/>
      <c r="C190" s="294"/>
      <c r="D190" s="294"/>
      <c r="E190" s="294"/>
    </row>
    <row r="191" spans="1:5">
      <c r="A191" s="296"/>
      <c r="B191" s="297"/>
      <c r="C191" s="294"/>
      <c r="D191" s="294"/>
      <c r="E191" s="294"/>
    </row>
    <row r="192" spans="1:5">
      <c r="A192" s="296"/>
      <c r="B192" s="297"/>
      <c r="C192" s="294"/>
      <c r="D192" s="294"/>
      <c r="E192" s="294"/>
    </row>
    <row r="193" spans="1:5">
      <c r="A193" s="298"/>
      <c r="B193" s="299"/>
      <c r="C193" s="295"/>
      <c r="D193" s="295"/>
      <c r="E193" s="295"/>
    </row>
    <row r="194" spans="1:5">
      <c r="A194" s="296"/>
      <c r="B194" s="297"/>
      <c r="C194" s="294"/>
      <c r="D194" s="294"/>
      <c r="E194" s="294"/>
    </row>
    <row r="195" spans="1:5">
      <c r="A195" s="296"/>
      <c r="B195" s="297"/>
      <c r="C195" s="294"/>
      <c r="D195" s="294"/>
      <c r="E195" s="294"/>
    </row>
    <row r="196" spans="1:5">
      <c r="A196" s="296"/>
      <c r="B196" s="297"/>
      <c r="C196" s="294"/>
      <c r="D196" s="294"/>
      <c r="E196" s="294"/>
    </row>
    <row r="197" spans="1:5">
      <c r="A197" s="296"/>
      <c r="B197" s="297"/>
      <c r="C197" s="294"/>
      <c r="D197" s="294"/>
      <c r="E197" s="294"/>
    </row>
    <row r="198" spans="1:5">
      <c r="A198" s="296"/>
      <c r="B198" s="297"/>
      <c r="C198" s="294"/>
      <c r="D198" s="294"/>
      <c r="E198" s="294"/>
    </row>
    <row r="199" spans="1:5">
      <c r="A199" s="296"/>
      <c r="B199" s="297"/>
      <c r="C199" s="294"/>
      <c r="D199" s="294"/>
      <c r="E199" s="294"/>
    </row>
    <row r="200" spans="1:5">
      <c r="A200" s="296"/>
      <c r="B200" s="297"/>
      <c r="C200" s="294"/>
      <c r="D200" s="294"/>
      <c r="E200" s="294"/>
    </row>
    <row r="201" spans="1:5">
      <c r="A201" s="296"/>
      <c r="B201" s="297"/>
      <c r="C201" s="294"/>
      <c r="D201" s="294"/>
      <c r="E201" s="294"/>
    </row>
    <row r="202" spans="1:5">
      <c r="A202" s="296"/>
      <c r="B202" s="297"/>
      <c r="C202" s="294"/>
      <c r="D202" s="294"/>
      <c r="E202" s="294"/>
    </row>
    <row r="203" spans="1:5">
      <c r="A203" s="296"/>
      <c r="B203" s="297"/>
      <c r="C203" s="294"/>
      <c r="D203" s="294"/>
      <c r="E203" s="294"/>
    </row>
    <row r="204" spans="1:5">
      <c r="A204" s="296"/>
      <c r="B204" s="297"/>
      <c r="C204" s="294"/>
      <c r="D204" s="294"/>
      <c r="E204" s="294"/>
    </row>
    <row r="205" spans="1:5">
      <c r="A205" s="296"/>
      <c r="B205" s="297"/>
      <c r="C205" s="294"/>
      <c r="D205" s="294"/>
      <c r="E205" s="294"/>
    </row>
    <row r="206" spans="1:5">
      <c r="A206" s="296"/>
      <c r="B206" s="297"/>
      <c r="C206" s="294"/>
      <c r="D206" s="294"/>
      <c r="E206" s="294"/>
    </row>
    <row r="207" spans="1:5">
      <c r="A207" s="296"/>
      <c r="B207" s="297"/>
      <c r="C207" s="294"/>
      <c r="D207" s="294"/>
      <c r="E207" s="294"/>
    </row>
    <row r="208" spans="1:5">
      <c r="A208" s="296"/>
      <c r="B208" s="297"/>
      <c r="C208" s="294"/>
      <c r="D208" s="294"/>
      <c r="E208" s="294"/>
    </row>
    <row r="209" spans="1:5">
      <c r="A209" s="296"/>
      <c r="B209" s="297"/>
      <c r="C209" s="294"/>
      <c r="D209" s="294"/>
      <c r="E209" s="294"/>
    </row>
    <row r="210" spans="1:5">
      <c r="A210" s="296"/>
      <c r="B210" s="297"/>
      <c r="C210" s="294"/>
      <c r="D210" s="294"/>
      <c r="E210" s="294"/>
    </row>
    <row r="211" spans="1:5">
      <c r="A211" s="296"/>
      <c r="B211" s="297"/>
      <c r="C211" s="294"/>
      <c r="D211" s="294"/>
      <c r="E211" s="294"/>
    </row>
    <row r="212" spans="1:5">
      <c r="A212" s="296"/>
      <c r="B212" s="297"/>
      <c r="C212" s="294"/>
      <c r="D212" s="294"/>
      <c r="E212" s="294"/>
    </row>
    <row r="213" spans="1:5">
      <c r="A213" s="296"/>
      <c r="B213" s="297"/>
      <c r="C213" s="294"/>
      <c r="D213" s="294"/>
      <c r="E213" s="294"/>
    </row>
    <row r="214" spans="1:5">
      <c r="A214" s="296"/>
      <c r="B214" s="297"/>
      <c r="C214" s="294"/>
      <c r="D214" s="294"/>
      <c r="E214" s="294"/>
    </row>
    <row r="215" spans="1:5">
      <c r="A215" s="296"/>
      <c r="B215" s="297"/>
      <c r="C215" s="294"/>
      <c r="D215" s="294"/>
      <c r="E215" s="294"/>
    </row>
    <row r="216" spans="1:5">
      <c r="A216" s="296"/>
      <c r="B216" s="297"/>
      <c r="C216" s="294"/>
      <c r="D216" s="294"/>
      <c r="E216" s="294"/>
    </row>
    <row r="217" spans="1:5">
      <c r="A217" s="296"/>
      <c r="B217" s="297"/>
      <c r="C217" s="294"/>
      <c r="D217" s="294"/>
      <c r="E217" s="294"/>
    </row>
    <row r="218" spans="1:5">
      <c r="A218" s="296"/>
      <c r="B218" s="297"/>
      <c r="C218" s="294"/>
      <c r="D218" s="294"/>
      <c r="E218" s="294"/>
    </row>
    <row r="219" spans="1:5">
      <c r="A219" s="298"/>
      <c r="B219" s="299"/>
      <c r="C219" s="295"/>
      <c r="D219" s="295"/>
      <c r="E219" s="295"/>
    </row>
    <row r="220" spans="1:5">
      <c r="A220" s="296"/>
      <c r="B220" s="297"/>
      <c r="C220" s="294"/>
      <c r="D220" s="294"/>
      <c r="E220" s="294"/>
    </row>
    <row r="221" spans="1:5">
      <c r="A221" s="296"/>
      <c r="B221" s="297"/>
      <c r="C221" s="294"/>
      <c r="D221" s="294"/>
      <c r="E221" s="294"/>
    </row>
    <row r="222" spans="1:5">
      <c r="A222" s="296"/>
      <c r="B222" s="297"/>
      <c r="C222" s="294"/>
      <c r="D222" s="294"/>
      <c r="E222" s="294"/>
    </row>
    <row r="223" spans="1:5">
      <c r="A223" s="296"/>
      <c r="B223" s="297"/>
      <c r="C223" s="294"/>
      <c r="D223" s="294"/>
      <c r="E223" s="294"/>
    </row>
    <row r="224" spans="1:5">
      <c r="A224" s="296"/>
      <c r="B224" s="297"/>
      <c r="C224" s="294"/>
      <c r="D224" s="294"/>
      <c r="E224" s="294"/>
    </row>
    <row r="225" spans="1:5">
      <c r="A225" s="296"/>
      <c r="B225" s="297"/>
      <c r="C225" s="294"/>
      <c r="D225" s="294"/>
      <c r="E225" s="294"/>
    </row>
    <row r="226" spans="1:5">
      <c r="A226" s="296"/>
      <c r="B226" s="297"/>
      <c r="C226" s="294"/>
      <c r="D226" s="294"/>
      <c r="E226" s="294"/>
    </row>
    <row r="227" spans="1:5">
      <c r="A227" s="296"/>
      <c r="B227" s="297"/>
      <c r="C227" s="294"/>
      <c r="D227" s="294"/>
      <c r="E227" s="294"/>
    </row>
    <row r="228" spans="1:5">
      <c r="A228" s="296"/>
      <c r="B228" s="297"/>
      <c r="C228" s="294"/>
      <c r="D228" s="294"/>
      <c r="E228" s="294"/>
    </row>
    <row r="229" spans="1:5">
      <c r="A229" s="296"/>
      <c r="B229" s="297"/>
      <c r="C229" s="294"/>
      <c r="D229" s="294"/>
      <c r="E229" s="294"/>
    </row>
    <row r="230" spans="1:5">
      <c r="A230" s="296"/>
      <c r="B230" s="297"/>
      <c r="C230" s="294"/>
      <c r="D230" s="294"/>
      <c r="E230" s="294"/>
    </row>
    <row r="231" spans="1:5">
      <c r="A231" s="296"/>
      <c r="B231" s="297"/>
      <c r="C231" s="294"/>
      <c r="D231" s="294"/>
      <c r="E231" s="294"/>
    </row>
    <row r="232" spans="1:5">
      <c r="A232" s="296"/>
      <c r="B232" s="297"/>
      <c r="C232" s="294"/>
      <c r="D232" s="294"/>
      <c r="E232" s="294"/>
    </row>
    <row r="233" spans="1:5">
      <c r="A233" s="296"/>
      <c r="B233" s="297"/>
      <c r="C233" s="294"/>
      <c r="D233" s="294"/>
      <c r="E233" s="294"/>
    </row>
    <row r="234" spans="1:5">
      <c r="A234" s="296"/>
      <c r="B234" s="297"/>
      <c r="C234" s="294"/>
      <c r="D234" s="294"/>
      <c r="E234" s="294"/>
    </row>
    <row r="235" spans="1:5">
      <c r="A235" s="296"/>
      <c r="B235" s="297"/>
      <c r="C235" s="294"/>
      <c r="D235" s="294"/>
      <c r="E235" s="294"/>
    </row>
    <row r="236" spans="1:5">
      <c r="A236" s="296"/>
      <c r="B236" s="297"/>
      <c r="C236" s="294"/>
      <c r="D236" s="294"/>
      <c r="E236" s="294"/>
    </row>
    <row r="237" spans="1:5">
      <c r="A237" s="296"/>
      <c r="B237" s="297"/>
      <c r="C237" s="294"/>
      <c r="D237" s="294"/>
      <c r="E237" s="294"/>
    </row>
    <row r="238" spans="1:5">
      <c r="A238" s="296"/>
      <c r="B238" s="297"/>
      <c r="C238" s="294"/>
      <c r="D238" s="294"/>
      <c r="E238" s="294"/>
    </row>
    <row r="239" spans="1:5">
      <c r="A239" s="296"/>
      <c r="B239" s="297"/>
      <c r="C239" s="294"/>
      <c r="D239" s="294"/>
      <c r="E239" s="294"/>
    </row>
    <row r="240" spans="1:5">
      <c r="A240" s="296"/>
      <c r="B240" s="297"/>
      <c r="C240" s="294"/>
      <c r="D240" s="294"/>
      <c r="E240" s="294"/>
    </row>
    <row r="241" spans="1:5">
      <c r="A241" s="296"/>
      <c r="B241" s="297"/>
      <c r="C241" s="294"/>
      <c r="D241" s="294"/>
      <c r="E241" s="294"/>
    </row>
    <row r="242" spans="1:5">
      <c r="A242" s="296"/>
      <c r="B242" s="297"/>
      <c r="C242" s="294"/>
      <c r="D242" s="294"/>
      <c r="E242" s="294"/>
    </row>
    <row r="243" spans="1:5">
      <c r="A243" s="298"/>
      <c r="B243" s="299"/>
      <c r="C243" s="295"/>
      <c r="D243" s="295"/>
      <c r="E243" s="295"/>
    </row>
    <row r="244" spans="1:5">
      <c r="A244" s="296"/>
      <c r="B244" s="297"/>
      <c r="C244" s="294"/>
      <c r="D244" s="294"/>
      <c r="E244" s="294"/>
    </row>
    <row r="245" spans="1:5">
      <c r="A245" s="296"/>
      <c r="B245" s="297"/>
      <c r="C245" s="294"/>
      <c r="D245" s="294"/>
      <c r="E245" s="294"/>
    </row>
    <row r="246" spans="1:5">
      <c r="A246" s="296"/>
      <c r="B246" s="297"/>
      <c r="C246" s="294"/>
      <c r="D246" s="294"/>
      <c r="E246" s="294"/>
    </row>
    <row r="247" spans="1:5">
      <c r="A247" s="296"/>
      <c r="B247" s="297"/>
      <c r="C247" s="294"/>
      <c r="D247" s="294"/>
      <c r="E247" s="294"/>
    </row>
    <row r="248" spans="1:5">
      <c r="A248" s="296"/>
      <c r="B248" s="297"/>
      <c r="C248" s="294"/>
      <c r="D248" s="294"/>
      <c r="E248" s="294"/>
    </row>
    <row r="249" spans="1:5">
      <c r="A249" s="296"/>
      <c r="B249" s="297"/>
      <c r="C249" s="294"/>
      <c r="D249" s="294"/>
      <c r="E249" s="294"/>
    </row>
    <row r="250" spans="1:5">
      <c r="A250" s="296"/>
      <c r="B250" s="297"/>
      <c r="C250" s="294"/>
      <c r="D250" s="294"/>
      <c r="E250" s="294"/>
    </row>
    <row r="251" spans="1:5">
      <c r="A251" s="296"/>
      <c r="B251" s="297"/>
      <c r="C251" s="294"/>
      <c r="D251" s="294"/>
      <c r="E251" s="294"/>
    </row>
    <row r="252" spans="1:5">
      <c r="A252" s="296"/>
      <c r="B252" s="297"/>
      <c r="C252" s="294"/>
      <c r="D252" s="294"/>
      <c r="E252" s="294"/>
    </row>
    <row r="253" spans="1:5">
      <c r="A253" s="298"/>
      <c r="B253" s="299"/>
      <c r="C253" s="295"/>
      <c r="D253" s="295"/>
      <c r="E253" s="295"/>
    </row>
    <row r="254" spans="1:5">
      <c r="A254" s="298"/>
      <c r="B254" s="299"/>
      <c r="C254" s="295"/>
      <c r="D254" s="295"/>
      <c r="E254" s="295"/>
    </row>
    <row r="255" spans="1:5">
      <c r="A255" s="298"/>
      <c r="B255" s="299"/>
      <c r="C255" s="295"/>
      <c r="D255" s="295"/>
      <c r="E255" s="295"/>
    </row>
    <row r="256" spans="1:5">
      <c r="A256" s="296"/>
      <c r="B256" s="297"/>
      <c r="C256" s="294"/>
      <c r="D256" s="294"/>
      <c r="E256" s="294"/>
    </row>
    <row r="257" spans="1:5">
      <c r="A257" s="296"/>
      <c r="B257" s="297"/>
      <c r="C257" s="294"/>
      <c r="D257" s="294"/>
      <c r="E257" s="294"/>
    </row>
    <row r="258" spans="1:5">
      <c r="A258" s="296"/>
      <c r="B258" s="297"/>
      <c r="C258" s="294"/>
      <c r="D258" s="294"/>
      <c r="E258" s="294"/>
    </row>
    <row r="259" spans="1:5">
      <c r="A259" s="298"/>
      <c r="B259" s="299"/>
      <c r="C259" s="295"/>
      <c r="D259" s="295"/>
      <c r="E259" s="295"/>
    </row>
    <row r="260" spans="1:5">
      <c r="A260" s="298"/>
      <c r="B260" s="299"/>
      <c r="C260" s="295"/>
      <c r="D260" s="295"/>
      <c r="E260" s="295"/>
    </row>
  </sheetData>
  <mergeCells count="2">
    <mergeCell ref="B2:E2"/>
    <mergeCell ref="B3:E3"/>
  </mergeCells>
  <pageMargins left="0.33" right="0.41" top="0.74803149606299213" bottom="0.74803149606299213" header="0.31496062992125984" footer="0.31496062992125984"/>
  <pageSetup paperSize="9" scale="41" orientation="landscape" r:id="rId1"/>
  <rowBreaks count="2" manualBreakCount="2">
    <brk id="75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G1" sqref="G1"/>
    </sheetView>
  </sheetViews>
  <sheetFormatPr defaultColWidth="9" defaultRowHeight="13.2"/>
  <cols>
    <col min="1" max="1" width="6.44140625" style="1" customWidth="1"/>
    <col min="2" max="2" width="73" style="1" customWidth="1"/>
    <col min="3" max="3" width="9" style="1"/>
    <col min="4" max="4" width="13.88671875" style="1" customWidth="1"/>
    <col min="5" max="5" width="11.109375" style="1" customWidth="1"/>
    <col min="6" max="6" width="13.44140625" style="1" customWidth="1"/>
    <col min="7" max="7" width="10.88671875" style="1" customWidth="1"/>
    <col min="8" max="8" width="11.44140625" style="1" customWidth="1"/>
    <col min="9" max="9" width="10.88671875" style="1" customWidth="1"/>
    <col min="10" max="10" width="10.44140625" style="1" customWidth="1"/>
    <col min="11" max="16384" width="9" style="1"/>
  </cols>
  <sheetData>
    <row r="1" spans="1:10">
      <c r="B1" s="144"/>
      <c r="C1" s="72"/>
      <c r="D1" s="72"/>
      <c r="E1" s="72"/>
      <c r="F1" s="72"/>
      <c r="G1" s="181" t="s">
        <v>760</v>
      </c>
    </row>
    <row r="2" spans="1:10" ht="26.4" customHeight="1">
      <c r="B2" s="356" t="s">
        <v>553</v>
      </c>
      <c r="C2" s="361"/>
      <c r="D2" s="361"/>
      <c r="E2" s="361"/>
      <c r="F2" s="361"/>
      <c r="G2" s="358"/>
      <c r="H2" s="358"/>
      <c r="I2" s="358"/>
      <c r="J2" s="358"/>
    </row>
    <row r="3" spans="1:10" ht="30.15" customHeight="1">
      <c r="B3" s="362" t="s">
        <v>238</v>
      </c>
      <c r="C3" s="363"/>
      <c r="D3" s="363"/>
      <c r="E3" s="363"/>
      <c r="F3" s="363"/>
      <c r="G3" s="363"/>
      <c r="H3" s="363"/>
      <c r="I3" s="363"/>
      <c r="J3" s="363"/>
    </row>
    <row r="5" spans="1:10" ht="13.8">
      <c r="B5" s="135" t="s">
        <v>239</v>
      </c>
    </row>
    <row r="6" spans="1:10" ht="39.6">
      <c r="B6" s="145" t="s">
        <v>240</v>
      </c>
      <c r="C6" s="316" t="s">
        <v>241</v>
      </c>
      <c r="D6" s="178" t="s">
        <v>464</v>
      </c>
      <c r="E6" s="178" t="s">
        <v>347</v>
      </c>
      <c r="F6" s="178" t="s">
        <v>660</v>
      </c>
      <c r="G6" s="178" t="s">
        <v>661</v>
      </c>
      <c r="H6" s="180" t="s">
        <v>361</v>
      </c>
      <c r="I6" s="146" t="s">
        <v>465</v>
      </c>
      <c r="J6" s="146" t="s">
        <v>662</v>
      </c>
    </row>
    <row r="7" spans="1:10">
      <c r="B7" s="139" t="s">
        <v>237</v>
      </c>
      <c r="C7" s="317" t="s">
        <v>7</v>
      </c>
      <c r="D7" s="139" t="s">
        <v>8</v>
      </c>
      <c r="E7" s="139" t="s">
        <v>9</v>
      </c>
      <c r="F7" s="139" t="s">
        <v>88</v>
      </c>
      <c r="G7" s="139" t="s">
        <v>11</v>
      </c>
      <c r="H7" s="139" t="s">
        <v>12</v>
      </c>
      <c r="I7" s="139" t="s">
        <v>13</v>
      </c>
      <c r="J7" s="139" t="s">
        <v>14</v>
      </c>
    </row>
    <row r="8" spans="1:10" ht="13.8">
      <c r="A8" s="1">
        <v>1</v>
      </c>
      <c r="B8" s="147" t="s">
        <v>242</v>
      </c>
      <c r="C8" s="318" t="s">
        <v>243</v>
      </c>
      <c r="D8" s="148">
        <v>194442</v>
      </c>
      <c r="E8" s="148">
        <v>212623</v>
      </c>
      <c r="F8" s="148">
        <v>229492</v>
      </c>
      <c r="G8" s="148">
        <v>229369</v>
      </c>
      <c r="H8" s="148">
        <v>243024</v>
      </c>
      <c r="I8" s="148">
        <v>245000</v>
      </c>
      <c r="J8" s="148">
        <v>247000</v>
      </c>
    </row>
    <row r="9" spans="1:10" ht="13.8">
      <c r="A9" s="1">
        <v>2</v>
      </c>
      <c r="B9" s="149" t="s">
        <v>244</v>
      </c>
      <c r="C9" s="318" t="s">
        <v>245</v>
      </c>
      <c r="D9" s="148">
        <v>45757</v>
      </c>
      <c r="E9" s="148">
        <v>46142</v>
      </c>
      <c r="F9" s="148">
        <v>46632</v>
      </c>
      <c r="G9" s="148">
        <v>46632</v>
      </c>
      <c r="H9" s="148">
        <v>50298</v>
      </c>
      <c r="I9" s="148">
        <v>50000</v>
      </c>
      <c r="J9" s="148">
        <v>50000</v>
      </c>
    </row>
    <row r="10" spans="1:10" ht="13.8">
      <c r="A10" s="1">
        <v>3</v>
      </c>
      <c r="B10" s="149" t="s">
        <v>246</v>
      </c>
      <c r="C10" s="318" t="s">
        <v>247</v>
      </c>
      <c r="D10" s="148">
        <v>282870</v>
      </c>
      <c r="E10" s="148">
        <v>234271</v>
      </c>
      <c r="F10" s="148">
        <v>356586</v>
      </c>
      <c r="G10" s="148">
        <v>326447</v>
      </c>
      <c r="H10" s="148">
        <v>291310</v>
      </c>
      <c r="I10" s="148">
        <v>290000</v>
      </c>
      <c r="J10" s="148">
        <v>290000</v>
      </c>
    </row>
    <row r="11" spans="1:10" ht="13.8">
      <c r="A11" s="1">
        <v>4</v>
      </c>
      <c r="B11" s="150" t="s">
        <v>248</v>
      </c>
      <c r="C11" s="318" t="s">
        <v>249</v>
      </c>
      <c r="D11" s="148">
        <v>4134</v>
      </c>
      <c r="E11" s="148">
        <v>4200</v>
      </c>
      <c r="F11" s="148">
        <v>3765</v>
      </c>
      <c r="G11" s="148">
        <v>3765</v>
      </c>
      <c r="H11" s="148">
        <v>4000</v>
      </c>
      <c r="I11" s="148">
        <v>4000</v>
      </c>
      <c r="J11" s="148">
        <v>4000</v>
      </c>
    </row>
    <row r="12" spans="1:10" ht="13.8">
      <c r="A12" s="1">
        <v>5</v>
      </c>
      <c r="B12" s="150" t="s">
        <v>250</v>
      </c>
      <c r="C12" s="318" t="s">
        <v>251</v>
      </c>
      <c r="D12" s="148">
        <v>89307</v>
      </c>
      <c r="E12" s="148">
        <v>66317</v>
      </c>
      <c r="F12" s="148">
        <v>82000</v>
      </c>
      <c r="G12" s="148">
        <v>82000</v>
      </c>
      <c r="H12" s="148">
        <v>93842</v>
      </c>
      <c r="I12" s="148">
        <v>80000</v>
      </c>
      <c r="J12" s="148">
        <v>80000</v>
      </c>
    </row>
    <row r="13" spans="1:10" ht="13.8">
      <c r="A13" s="1">
        <v>6</v>
      </c>
      <c r="B13" s="150" t="s">
        <v>466</v>
      </c>
      <c r="C13" s="318" t="s">
        <v>251</v>
      </c>
      <c r="D13" s="148">
        <v>0</v>
      </c>
      <c r="E13" s="148">
        <v>299597</v>
      </c>
      <c r="F13" s="148">
        <v>606578</v>
      </c>
      <c r="G13" s="148" t="s">
        <v>663</v>
      </c>
      <c r="H13" s="148">
        <v>29271</v>
      </c>
      <c r="I13" s="148">
        <v>30000</v>
      </c>
      <c r="J13" s="148">
        <v>30000</v>
      </c>
    </row>
    <row r="14" spans="1:10" ht="15.6">
      <c r="A14" s="1">
        <v>7</v>
      </c>
      <c r="B14" s="151" t="s">
        <v>252</v>
      </c>
      <c r="C14" s="319"/>
      <c r="D14" s="152">
        <f t="shared" ref="D14:E14" si="0">SUM(D8:D13)</f>
        <v>616510</v>
      </c>
      <c r="E14" s="152">
        <f t="shared" si="0"/>
        <v>863150</v>
      </c>
      <c r="F14" s="152">
        <f t="shared" ref="F14:I14" si="1">SUM(F8:F13)</f>
        <v>1325053</v>
      </c>
      <c r="G14" s="152">
        <f t="shared" si="1"/>
        <v>688213</v>
      </c>
      <c r="H14" s="152">
        <f t="shared" si="1"/>
        <v>711745</v>
      </c>
      <c r="I14" s="152">
        <f t="shared" si="1"/>
        <v>699000</v>
      </c>
      <c r="J14" s="152">
        <f>SUM(J8:J13)</f>
        <v>701000</v>
      </c>
    </row>
    <row r="15" spans="1:10" ht="13.8">
      <c r="A15" s="1">
        <v>8</v>
      </c>
      <c r="B15" s="153" t="s">
        <v>253</v>
      </c>
      <c r="C15" s="318" t="s">
        <v>254</v>
      </c>
      <c r="D15" s="148">
        <v>211547</v>
      </c>
      <c r="E15" s="148">
        <v>243749</v>
      </c>
      <c r="F15" s="148">
        <v>170596</v>
      </c>
      <c r="G15" s="148">
        <v>170596</v>
      </c>
      <c r="H15" s="148">
        <v>820150</v>
      </c>
      <c r="I15" s="148">
        <v>150000</v>
      </c>
      <c r="J15" s="148">
        <v>150000</v>
      </c>
    </row>
    <row r="16" spans="1:10" ht="13.8">
      <c r="A16" s="1">
        <v>9</v>
      </c>
      <c r="B16" s="150" t="s">
        <v>255</v>
      </c>
      <c r="C16" s="318" t="s">
        <v>256</v>
      </c>
      <c r="D16" s="148">
        <v>3526</v>
      </c>
      <c r="E16" s="148">
        <v>1270</v>
      </c>
      <c r="F16" s="148">
        <v>1260</v>
      </c>
      <c r="G16" s="148">
        <v>1260</v>
      </c>
      <c r="H16" s="148">
        <v>0</v>
      </c>
      <c r="I16" s="148"/>
      <c r="J16" s="148"/>
    </row>
    <row r="17" spans="1:10" ht="13.8">
      <c r="A17" s="1">
        <v>10</v>
      </c>
      <c r="B17" s="150" t="s">
        <v>257</v>
      </c>
      <c r="C17" s="318" t="s">
        <v>258</v>
      </c>
      <c r="D17" s="148">
        <v>400</v>
      </c>
      <c r="E17" s="148">
        <v>0</v>
      </c>
      <c r="F17" s="148">
        <v>4857</v>
      </c>
      <c r="G17" s="148">
        <v>4857</v>
      </c>
      <c r="H17" s="148">
        <v>0</v>
      </c>
      <c r="I17" s="148"/>
      <c r="J17" s="148"/>
    </row>
    <row r="18" spans="1:10" ht="15.6">
      <c r="A18" s="1">
        <v>11</v>
      </c>
      <c r="B18" s="151" t="s">
        <v>259</v>
      </c>
      <c r="C18" s="319"/>
      <c r="D18" s="152">
        <f t="shared" ref="D18:E18" si="2">SUM(D15:D17)</f>
        <v>215473</v>
      </c>
      <c r="E18" s="152">
        <f t="shared" si="2"/>
        <v>245019</v>
      </c>
      <c r="F18" s="152">
        <f t="shared" ref="F18:J18" si="3">SUM(F15:F17)</f>
        <v>176713</v>
      </c>
      <c r="G18" s="152">
        <f t="shared" si="3"/>
        <v>176713</v>
      </c>
      <c r="H18" s="152">
        <f t="shared" si="3"/>
        <v>820150</v>
      </c>
      <c r="I18" s="152">
        <f t="shared" si="3"/>
        <v>150000</v>
      </c>
      <c r="J18" s="152">
        <f t="shared" si="3"/>
        <v>150000</v>
      </c>
    </row>
    <row r="19" spans="1:10" ht="15.6">
      <c r="A19" s="1">
        <v>12</v>
      </c>
      <c r="B19" s="154" t="s">
        <v>260</v>
      </c>
      <c r="C19" s="320" t="s">
        <v>261</v>
      </c>
      <c r="D19" s="315">
        <f t="shared" ref="D19:E19" si="4">D14+D18</f>
        <v>831983</v>
      </c>
      <c r="E19" s="315">
        <f t="shared" si="4"/>
        <v>1108169</v>
      </c>
      <c r="F19" s="315">
        <f t="shared" ref="F19:J19" si="5">F14+F18</f>
        <v>1501766</v>
      </c>
      <c r="G19" s="315">
        <f t="shared" si="5"/>
        <v>864926</v>
      </c>
      <c r="H19" s="315">
        <f t="shared" si="5"/>
        <v>1531895</v>
      </c>
      <c r="I19" s="315">
        <f t="shared" si="5"/>
        <v>849000</v>
      </c>
      <c r="J19" s="315">
        <f t="shared" si="5"/>
        <v>851000</v>
      </c>
    </row>
    <row r="20" spans="1:10" ht="13.8">
      <c r="A20" s="1">
        <v>13</v>
      </c>
      <c r="B20" s="155" t="s">
        <v>262</v>
      </c>
      <c r="C20" s="160" t="s">
        <v>263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 ht="13.8">
      <c r="A21" s="1">
        <v>14</v>
      </c>
      <c r="B21" s="157" t="s">
        <v>264</v>
      </c>
      <c r="C21" s="160" t="s">
        <v>265</v>
      </c>
      <c r="D21" s="158">
        <v>0</v>
      </c>
      <c r="E21" s="158">
        <v>0</v>
      </c>
      <c r="F21" s="158">
        <v>86804</v>
      </c>
      <c r="G21" s="158">
        <v>86804</v>
      </c>
      <c r="H21" s="158">
        <v>0</v>
      </c>
      <c r="I21" s="158">
        <v>0</v>
      </c>
      <c r="J21" s="158">
        <v>0</v>
      </c>
    </row>
    <row r="22" spans="1:10" ht="13.8">
      <c r="A22" s="1">
        <v>15</v>
      </c>
      <c r="B22" s="159" t="s">
        <v>266</v>
      </c>
      <c r="C22" s="160" t="s">
        <v>267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</row>
    <row r="23" spans="1:10" ht="13.8">
      <c r="A23" s="1">
        <v>16</v>
      </c>
      <c r="B23" s="159" t="s">
        <v>268</v>
      </c>
      <c r="C23" s="160" t="s">
        <v>269</v>
      </c>
      <c r="D23" s="125">
        <v>7242</v>
      </c>
      <c r="E23" s="125">
        <v>7131</v>
      </c>
      <c r="F23" s="125">
        <v>8117</v>
      </c>
      <c r="G23" s="125">
        <v>8117</v>
      </c>
      <c r="H23" s="125">
        <v>7444</v>
      </c>
      <c r="I23" s="125">
        <v>0</v>
      </c>
      <c r="J23" s="125">
        <v>0</v>
      </c>
    </row>
    <row r="24" spans="1:10" ht="13.8">
      <c r="A24" s="1">
        <v>17</v>
      </c>
      <c r="B24" s="157" t="s">
        <v>270</v>
      </c>
      <c r="C24" s="160" t="s">
        <v>271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</row>
    <row r="25" spans="1:10" ht="13.8">
      <c r="A25" s="1">
        <v>18</v>
      </c>
      <c r="B25" s="159" t="s">
        <v>272</v>
      </c>
      <c r="C25" s="160" t="s">
        <v>273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</row>
    <row r="26" spans="1:10" ht="13.8">
      <c r="A26" s="1">
        <v>19</v>
      </c>
      <c r="B26" s="159" t="s">
        <v>274</v>
      </c>
      <c r="C26" s="160" t="s">
        <v>275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</row>
    <row r="27" spans="1:10" ht="13.8">
      <c r="A27" s="1">
        <v>20</v>
      </c>
      <c r="B27" s="159" t="s">
        <v>276</v>
      </c>
      <c r="C27" s="160" t="s">
        <v>277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</row>
    <row r="28" spans="1:10" ht="13.8">
      <c r="A28" s="1">
        <v>21</v>
      </c>
      <c r="B28" s="161" t="s">
        <v>278</v>
      </c>
      <c r="C28" s="163" t="s">
        <v>279</v>
      </c>
      <c r="D28" s="158">
        <f t="shared" ref="D28:E28" si="6">SUM(D20:D27)</f>
        <v>7242</v>
      </c>
      <c r="E28" s="158">
        <f t="shared" si="6"/>
        <v>7131</v>
      </c>
      <c r="F28" s="158">
        <f t="shared" ref="F28:J28" si="7">SUM(F20:F27)</f>
        <v>94921</v>
      </c>
      <c r="G28" s="158">
        <f t="shared" si="7"/>
        <v>94921</v>
      </c>
      <c r="H28" s="158">
        <f t="shared" si="7"/>
        <v>7444</v>
      </c>
      <c r="I28" s="158">
        <f t="shared" si="7"/>
        <v>0</v>
      </c>
      <c r="J28" s="158">
        <f t="shared" si="7"/>
        <v>0</v>
      </c>
    </row>
    <row r="29" spans="1:10" ht="13.8">
      <c r="A29" s="1">
        <v>22</v>
      </c>
      <c r="B29" s="162" t="s">
        <v>280</v>
      </c>
      <c r="C29" s="163" t="s">
        <v>281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</row>
    <row r="30" spans="1:10" ht="13.8">
      <c r="A30" s="1">
        <v>23</v>
      </c>
      <c r="B30" s="162" t="s">
        <v>282</v>
      </c>
      <c r="C30" s="163" t="s">
        <v>283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</row>
    <row r="31" spans="1:10" ht="15.6">
      <c r="A31" s="1">
        <v>24</v>
      </c>
      <c r="B31" s="165" t="s">
        <v>66</v>
      </c>
      <c r="C31" s="321" t="s">
        <v>284</v>
      </c>
      <c r="D31" s="166">
        <f t="shared" ref="D31:E31" si="8">D28+D29+D30</f>
        <v>7242</v>
      </c>
      <c r="E31" s="166">
        <f t="shared" si="8"/>
        <v>7131</v>
      </c>
      <c r="F31" s="166">
        <f t="shared" ref="F31:J31" si="9">F28+F29+F30</f>
        <v>94921</v>
      </c>
      <c r="G31" s="166">
        <f t="shared" si="9"/>
        <v>94921</v>
      </c>
      <c r="H31" s="166">
        <f t="shared" si="9"/>
        <v>7444</v>
      </c>
      <c r="I31" s="166">
        <f t="shared" si="9"/>
        <v>0</v>
      </c>
      <c r="J31" s="166">
        <f t="shared" si="9"/>
        <v>0</v>
      </c>
    </row>
    <row r="32" spans="1:10" ht="15.6">
      <c r="A32" s="1">
        <v>25</v>
      </c>
      <c r="B32" s="167" t="s">
        <v>285</v>
      </c>
      <c r="C32" s="168"/>
      <c r="D32" s="179">
        <f t="shared" ref="D32:E32" si="10">D19+D31</f>
        <v>839225</v>
      </c>
      <c r="E32" s="179">
        <f t="shared" si="10"/>
        <v>1115300</v>
      </c>
      <c r="F32" s="179">
        <f t="shared" ref="F32:J32" si="11">F19+F31</f>
        <v>1596687</v>
      </c>
      <c r="G32" s="179">
        <f t="shared" si="11"/>
        <v>959847</v>
      </c>
      <c r="H32" s="179">
        <f t="shared" si="11"/>
        <v>1539339</v>
      </c>
      <c r="I32" s="179">
        <f t="shared" si="11"/>
        <v>849000</v>
      </c>
      <c r="J32" s="179">
        <f t="shared" si="11"/>
        <v>851000</v>
      </c>
    </row>
    <row r="33" spans="1:10" ht="39.6">
      <c r="A33" s="1">
        <v>26</v>
      </c>
      <c r="B33" s="145" t="s">
        <v>240</v>
      </c>
      <c r="C33" s="316" t="s">
        <v>286</v>
      </c>
      <c r="D33" s="178" t="s">
        <v>464</v>
      </c>
      <c r="E33" s="178" t="s">
        <v>347</v>
      </c>
      <c r="F33" s="178" t="s">
        <v>660</v>
      </c>
      <c r="G33" s="178" t="s">
        <v>661</v>
      </c>
      <c r="H33" s="180" t="s">
        <v>361</v>
      </c>
      <c r="I33" s="146" t="s">
        <v>465</v>
      </c>
      <c r="J33" s="146" t="s">
        <v>662</v>
      </c>
    </row>
    <row r="34" spans="1:10" ht="13.8">
      <c r="A34" s="1">
        <v>27</v>
      </c>
      <c r="B34" s="149" t="s">
        <v>287</v>
      </c>
      <c r="C34" s="322" t="s">
        <v>288</v>
      </c>
      <c r="D34" s="169">
        <v>20997</v>
      </c>
      <c r="E34" s="169">
        <v>1800</v>
      </c>
      <c r="F34" s="169">
        <v>17364</v>
      </c>
      <c r="G34" s="169">
        <v>17364</v>
      </c>
      <c r="H34" s="169">
        <v>1800</v>
      </c>
      <c r="I34" s="169">
        <v>2500</v>
      </c>
      <c r="J34" s="169">
        <v>2500</v>
      </c>
    </row>
    <row r="35" spans="1:10" ht="13.8">
      <c r="A35" s="1">
        <v>28</v>
      </c>
      <c r="B35" s="149" t="s">
        <v>467</v>
      </c>
      <c r="C35" s="322" t="s">
        <v>288</v>
      </c>
      <c r="D35" s="169">
        <v>189508</v>
      </c>
      <c r="E35" s="169">
        <v>192203</v>
      </c>
      <c r="F35" s="169">
        <v>214927</v>
      </c>
      <c r="G35" s="169">
        <v>214927</v>
      </c>
      <c r="H35" s="169">
        <v>206169</v>
      </c>
      <c r="I35" s="169">
        <v>210000</v>
      </c>
      <c r="J35" s="169">
        <v>210000</v>
      </c>
    </row>
    <row r="36" spans="1:10" ht="13.8">
      <c r="A36" s="1">
        <v>29</v>
      </c>
      <c r="B36" s="149" t="s">
        <v>289</v>
      </c>
      <c r="C36" s="322" t="s">
        <v>290</v>
      </c>
      <c r="D36" s="169">
        <v>242345</v>
      </c>
      <c r="E36" s="169">
        <v>240000</v>
      </c>
      <c r="F36" s="169">
        <v>249846</v>
      </c>
      <c r="G36" s="169">
        <v>249846</v>
      </c>
      <c r="H36" s="169">
        <v>251800</v>
      </c>
      <c r="I36" s="169">
        <v>250000</v>
      </c>
      <c r="J36" s="169">
        <v>250000</v>
      </c>
    </row>
    <row r="37" spans="1:10" ht="13.8">
      <c r="A37" s="1">
        <v>30</v>
      </c>
      <c r="B37" s="150" t="s">
        <v>291</v>
      </c>
      <c r="C37" s="322" t="s">
        <v>292</v>
      </c>
      <c r="D37" s="169">
        <v>270960</v>
      </c>
      <c r="E37" s="169">
        <v>250148</v>
      </c>
      <c r="F37" s="169">
        <v>274983</v>
      </c>
      <c r="G37" s="169">
        <v>274983</v>
      </c>
      <c r="H37" s="169">
        <v>270401</v>
      </c>
      <c r="I37" s="169">
        <v>270000</v>
      </c>
      <c r="J37" s="169">
        <v>270000</v>
      </c>
    </row>
    <row r="38" spans="1:10" ht="13.8">
      <c r="A38" s="1">
        <v>31</v>
      </c>
      <c r="B38" s="149" t="s">
        <v>293</v>
      </c>
      <c r="C38" s="322" t="s">
        <v>294</v>
      </c>
      <c r="D38" s="169"/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</row>
    <row r="39" spans="1:10" ht="15.6">
      <c r="A39" s="1">
        <v>32</v>
      </c>
      <c r="B39" s="151" t="s">
        <v>252</v>
      </c>
      <c r="C39" s="323"/>
      <c r="D39" s="170">
        <f t="shared" ref="D39:E39" si="12">SUM(D34:D38)</f>
        <v>723810</v>
      </c>
      <c r="E39" s="170">
        <f t="shared" si="12"/>
        <v>684151</v>
      </c>
      <c r="F39" s="170">
        <f t="shared" ref="F39:J39" si="13">SUM(F34:F38)</f>
        <v>757120</v>
      </c>
      <c r="G39" s="170">
        <f t="shared" si="13"/>
        <v>757120</v>
      </c>
      <c r="H39" s="170">
        <f t="shared" si="13"/>
        <v>730170</v>
      </c>
      <c r="I39" s="170">
        <f t="shared" si="13"/>
        <v>732500</v>
      </c>
      <c r="J39" s="170">
        <f t="shared" si="13"/>
        <v>732500</v>
      </c>
    </row>
    <row r="40" spans="1:10" ht="13.8">
      <c r="A40" s="1">
        <v>33</v>
      </c>
      <c r="B40" s="149" t="s">
        <v>295</v>
      </c>
      <c r="C40" s="322" t="s">
        <v>296</v>
      </c>
      <c r="D40" s="169">
        <v>290654</v>
      </c>
      <c r="E40" s="169">
        <v>31700</v>
      </c>
      <c r="F40" s="169">
        <v>450990</v>
      </c>
      <c r="G40" s="169">
        <v>450990</v>
      </c>
      <c r="H40" s="169">
        <v>28836</v>
      </c>
      <c r="I40" s="169">
        <v>20000</v>
      </c>
      <c r="J40" s="169">
        <v>20000</v>
      </c>
    </row>
    <row r="41" spans="1:10" ht="13.8">
      <c r="A41" s="1">
        <v>34</v>
      </c>
      <c r="B41" s="149" t="s">
        <v>297</v>
      </c>
      <c r="C41" s="322" t="s">
        <v>298</v>
      </c>
      <c r="D41" s="169">
        <v>20565</v>
      </c>
      <c r="E41" s="169">
        <v>15354</v>
      </c>
      <c r="F41" s="169">
        <v>2060</v>
      </c>
      <c r="G41" s="169">
        <v>2060</v>
      </c>
      <c r="H41" s="169">
        <v>46496</v>
      </c>
      <c r="I41" s="169">
        <v>0</v>
      </c>
      <c r="J41" s="169">
        <v>0</v>
      </c>
    </row>
    <row r="42" spans="1:10" ht="13.8">
      <c r="A42" s="1">
        <v>35</v>
      </c>
      <c r="B42" s="149" t="s">
        <v>299</v>
      </c>
      <c r="C42" s="322" t="s">
        <v>300</v>
      </c>
      <c r="D42" s="169">
        <v>2766</v>
      </c>
      <c r="E42" s="169">
        <v>10000</v>
      </c>
      <c r="F42" s="169">
        <v>4412</v>
      </c>
      <c r="G42" s="169">
        <v>3159</v>
      </c>
      <c r="H42" s="169">
        <v>1550</v>
      </c>
      <c r="I42" s="169">
        <v>0</v>
      </c>
      <c r="J42" s="169">
        <v>0</v>
      </c>
    </row>
    <row r="43" spans="1:10" ht="15.6">
      <c r="A43" s="1">
        <v>36</v>
      </c>
      <c r="B43" s="151" t="s">
        <v>259</v>
      </c>
      <c r="C43" s="323"/>
      <c r="D43" s="170">
        <f t="shared" ref="D43:E43" si="14">SUM(D40:D42)</f>
        <v>313985</v>
      </c>
      <c r="E43" s="170">
        <f t="shared" si="14"/>
        <v>57054</v>
      </c>
      <c r="F43" s="170">
        <f t="shared" ref="F43:J43" si="15">SUM(F40:F42)</f>
        <v>457462</v>
      </c>
      <c r="G43" s="170">
        <f t="shared" si="15"/>
        <v>456209</v>
      </c>
      <c r="H43" s="170">
        <f t="shared" si="15"/>
        <v>76882</v>
      </c>
      <c r="I43" s="170">
        <f t="shared" si="15"/>
        <v>20000</v>
      </c>
      <c r="J43" s="170">
        <f t="shared" si="15"/>
        <v>20000</v>
      </c>
    </row>
    <row r="44" spans="1:10" ht="15.6">
      <c r="A44" s="1">
        <v>37</v>
      </c>
      <c r="B44" s="171" t="s">
        <v>301</v>
      </c>
      <c r="C44" s="324" t="s">
        <v>302</v>
      </c>
      <c r="D44" s="172">
        <f t="shared" ref="D44:E44" si="16">D39+D43</f>
        <v>1037795</v>
      </c>
      <c r="E44" s="172">
        <f t="shared" si="16"/>
        <v>741205</v>
      </c>
      <c r="F44" s="172">
        <f t="shared" ref="F44:J44" si="17">F39+F43</f>
        <v>1214582</v>
      </c>
      <c r="G44" s="172">
        <f t="shared" si="17"/>
        <v>1213329</v>
      </c>
      <c r="H44" s="172">
        <f t="shared" si="17"/>
        <v>807052</v>
      </c>
      <c r="I44" s="172">
        <f t="shared" si="17"/>
        <v>752500</v>
      </c>
      <c r="J44" s="172">
        <f t="shared" si="17"/>
        <v>752500</v>
      </c>
    </row>
    <row r="45" spans="1:10" ht="15.6">
      <c r="A45" s="1">
        <v>38</v>
      </c>
      <c r="B45" s="173" t="s">
        <v>303</v>
      </c>
      <c r="C45" s="325"/>
      <c r="D45" s="174">
        <f t="shared" ref="D45:E45" si="18">D39-D14</f>
        <v>107300</v>
      </c>
      <c r="E45" s="174">
        <f t="shared" si="18"/>
        <v>-178999</v>
      </c>
      <c r="F45" s="174">
        <f t="shared" ref="F45:J45" si="19">F39-F14</f>
        <v>-567933</v>
      </c>
      <c r="G45" s="174">
        <f t="shared" si="19"/>
        <v>68907</v>
      </c>
      <c r="H45" s="174">
        <f t="shared" si="19"/>
        <v>18425</v>
      </c>
      <c r="I45" s="174">
        <f t="shared" si="19"/>
        <v>33500</v>
      </c>
      <c r="J45" s="174">
        <f t="shared" si="19"/>
        <v>31500</v>
      </c>
    </row>
    <row r="46" spans="1:10" ht="15.6">
      <c r="A46" s="1">
        <v>39</v>
      </c>
      <c r="B46" s="173" t="s">
        <v>304</v>
      </c>
      <c r="C46" s="325"/>
      <c r="D46" s="174">
        <f t="shared" ref="D46:E46" si="20">D43-D18</f>
        <v>98512</v>
      </c>
      <c r="E46" s="174">
        <f t="shared" si="20"/>
        <v>-187965</v>
      </c>
      <c r="F46" s="174">
        <f t="shared" ref="F46:J46" si="21">F43-F18</f>
        <v>280749</v>
      </c>
      <c r="G46" s="174">
        <f t="shared" si="21"/>
        <v>279496</v>
      </c>
      <c r="H46" s="174">
        <f t="shared" si="21"/>
        <v>-743268</v>
      </c>
      <c r="I46" s="174">
        <f t="shared" si="21"/>
        <v>-130000</v>
      </c>
      <c r="J46" s="174">
        <f t="shared" si="21"/>
        <v>-130000</v>
      </c>
    </row>
    <row r="47" spans="1:10" ht="13.8">
      <c r="A47" s="1">
        <v>40</v>
      </c>
      <c r="B47" s="155" t="s">
        <v>305</v>
      </c>
      <c r="C47" s="160" t="s">
        <v>306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</row>
    <row r="48" spans="1:10" ht="13.8">
      <c r="A48" s="1">
        <v>41</v>
      </c>
      <c r="B48" s="157" t="s">
        <v>307</v>
      </c>
      <c r="C48" s="160" t="s">
        <v>308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</row>
    <row r="49" spans="1:10" ht="13.8">
      <c r="A49" s="1">
        <v>42</v>
      </c>
      <c r="B49" s="160" t="s">
        <v>309</v>
      </c>
      <c r="C49" s="160" t="s">
        <v>310</v>
      </c>
      <c r="D49" s="169">
        <v>166934</v>
      </c>
      <c r="E49" s="169">
        <v>374095</v>
      </c>
      <c r="F49" s="169">
        <v>373678</v>
      </c>
      <c r="G49" s="169">
        <v>373678</v>
      </c>
      <c r="H49" s="169">
        <v>645483</v>
      </c>
      <c r="I49" s="169">
        <v>96500</v>
      </c>
      <c r="J49" s="169">
        <v>98500</v>
      </c>
    </row>
    <row r="50" spans="1:10" ht="13.8">
      <c r="A50" s="1">
        <v>43</v>
      </c>
      <c r="B50" s="160" t="s">
        <v>311</v>
      </c>
      <c r="C50" s="160" t="s">
        <v>310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</row>
    <row r="51" spans="1:10" ht="13.8">
      <c r="A51" s="1">
        <v>44</v>
      </c>
      <c r="B51" s="160" t="s">
        <v>312</v>
      </c>
      <c r="C51" s="160" t="s">
        <v>313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</row>
    <row r="52" spans="1:10" ht="13.8">
      <c r="A52" s="1">
        <v>45</v>
      </c>
      <c r="B52" s="160" t="s">
        <v>314</v>
      </c>
      <c r="C52" s="160" t="s">
        <v>313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</row>
    <row r="53" spans="1:10" ht="13.8">
      <c r="A53" s="1">
        <v>46</v>
      </c>
      <c r="B53" s="160" t="s">
        <v>315</v>
      </c>
      <c r="C53" s="160" t="s">
        <v>316</v>
      </c>
      <c r="D53" s="175">
        <f t="shared" ref="D53:E53" si="22">SUM(D49:D52)</f>
        <v>166934</v>
      </c>
      <c r="E53" s="175">
        <f t="shared" si="22"/>
        <v>374095</v>
      </c>
      <c r="F53" s="175">
        <f t="shared" ref="F53:J53" si="23">SUM(F49:F52)</f>
        <v>373678</v>
      </c>
      <c r="G53" s="175">
        <f t="shared" si="23"/>
        <v>373678</v>
      </c>
      <c r="H53" s="175">
        <f t="shared" si="23"/>
        <v>645483</v>
      </c>
      <c r="I53" s="175">
        <f t="shared" si="23"/>
        <v>96500</v>
      </c>
      <c r="J53" s="175">
        <f t="shared" si="23"/>
        <v>98500</v>
      </c>
    </row>
    <row r="54" spans="1:10" ht="13.8">
      <c r="A54" s="1">
        <v>47</v>
      </c>
      <c r="B54" s="160" t="s">
        <v>332</v>
      </c>
      <c r="C54" s="160" t="s">
        <v>329</v>
      </c>
      <c r="D54" s="175">
        <v>8174</v>
      </c>
      <c r="E54" s="175">
        <v>0</v>
      </c>
      <c r="F54" s="175">
        <v>8427</v>
      </c>
      <c r="G54" s="175">
        <v>8427</v>
      </c>
      <c r="H54" s="175">
        <v>86804</v>
      </c>
      <c r="I54" s="175">
        <v>0</v>
      </c>
      <c r="J54" s="175">
        <v>0</v>
      </c>
    </row>
    <row r="55" spans="1:10" ht="13.8">
      <c r="A55" s="1">
        <v>48</v>
      </c>
      <c r="B55" s="160" t="s">
        <v>333</v>
      </c>
      <c r="C55" s="160" t="s">
        <v>330</v>
      </c>
      <c r="D55" s="175"/>
      <c r="E55" s="175">
        <v>0</v>
      </c>
      <c r="F55" s="175">
        <v>0</v>
      </c>
      <c r="G55" s="175"/>
      <c r="H55" s="175">
        <v>0</v>
      </c>
      <c r="I55" s="175">
        <v>0</v>
      </c>
      <c r="J55" s="175">
        <v>0</v>
      </c>
    </row>
    <row r="56" spans="1:10" ht="13.8">
      <c r="A56" s="1">
        <v>49</v>
      </c>
      <c r="B56" s="155" t="s">
        <v>317</v>
      </c>
      <c r="C56" s="160" t="s">
        <v>318</v>
      </c>
      <c r="D56" s="175">
        <f t="shared" ref="D56:G56" si="24">D47+D48+D53+D54</f>
        <v>175108</v>
      </c>
      <c r="E56" s="175">
        <f t="shared" si="24"/>
        <v>374095</v>
      </c>
      <c r="F56" s="175">
        <f t="shared" si="24"/>
        <v>382105</v>
      </c>
      <c r="G56" s="175">
        <f t="shared" si="24"/>
        <v>382105</v>
      </c>
      <c r="H56" s="175">
        <f t="shared" ref="H56:J56" si="25">H47+H48+H53+H54</f>
        <v>732287</v>
      </c>
      <c r="I56" s="175">
        <f t="shared" si="25"/>
        <v>96500</v>
      </c>
      <c r="J56" s="175">
        <f t="shared" si="25"/>
        <v>98500</v>
      </c>
    </row>
    <row r="57" spans="1:10" ht="13.8">
      <c r="A57" s="1">
        <v>50</v>
      </c>
      <c r="B57" s="157" t="s">
        <v>319</v>
      </c>
      <c r="C57" s="160" t="s">
        <v>320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</row>
    <row r="58" spans="1:10" ht="13.8">
      <c r="A58" s="1">
        <v>51</v>
      </c>
      <c r="B58" s="155" t="s">
        <v>321</v>
      </c>
      <c r="C58" s="160" t="s">
        <v>322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</row>
    <row r="59" spans="1:10" ht="15.6">
      <c r="A59" s="1">
        <v>52</v>
      </c>
      <c r="B59" s="165" t="s">
        <v>323</v>
      </c>
      <c r="C59" s="321" t="s">
        <v>324</v>
      </c>
      <c r="D59" s="176">
        <f t="shared" ref="D59:E59" si="26">D56+D57+D58</f>
        <v>175108</v>
      </c>
      <c r="E59" s="176">
        <f t="shared" si="26"/>
        <v>374095</v>
      </c>
      <c r="F59" s="176">
        <f t="shared" ref="F59:J59" si="27">F56+F57+F58</f>
        <v>382105</v>
      </c>
      <c r="G59" s="176">
        <f t="shared" si="27"/>
        <v>382105</v>
      </c>
      <c r="H59" s="176">
        <f t="shared" si="27"/>
        <v>732287</v>
      </c>
      <c r="I59" s="176">
        <f t="shared" si="27"/>
        <v>96500</v>
      </c>
      <c r="J59" s="176">
        <f t="shared" si="27"/>
        <v>98500</v>
      </c>
    </row>
    <row r="60" spans="1:10" ht="15.6">
      <c r="A60" s="1">
        <v>53</v>
      </c>
      <c r="B60" s="167" t="s">
        <v>325</v>
      </c>
      <c r="C60" s="168"/>
      <c r="D60" s="177">
        <f t="shared" ref="D60:E60" si="28">D44+D59</f>
        <v>1212903</v>
      </c>
      <c r="E60" s="177">
        <f t="shared" si="28"/>
        <v>1115300</v>
      </c>
      <c r="F60" s="177">
        <f t="shared" ref="F60:J60" si="29">F44+F59</f>
        <v>1596687</v>
      </c>
      <c r="G60" s="177">
        <f t="shared" si="29"/>
        <v>1595434</v>
      </c>
      <c r="H60" s="177">
        <f t="shared" si="29"/>
        <v>1539339</v>
      </c>
      <c r="I60" s="177">
        <f t="shared" si="29"/>
        <v>849000</v>
      </c>
      <c r="J60" s="177">
        <f t="shared" si="29"/>
        <v>851000</v>
      </c>
    </row>
    <row r="61" spans="1:10">
      <c r="D61" s="1">
        <f t="shared" ref="D61" si="30">D60-D32</f>
        <v>373678</v>
      </c>
      <c r="E61" s="1">
        <f t="shared" ref="E61:J61" si="31">E60-E32</f>
        <v>0</v>
      </c>
      <c r="F61" s="1">
        <f t="shared" si="31"/>
        <v>0</v>
      </c>
      <c r="G61" s="1">
        <f t="shared" si="31"/>
        <v>635587</v>
      </c>
      <c r="H61" s="1">
        <f t="shared" si="31"/>
        <v>0</v>
      </c>
      <c r="I61" s="1">
        <f t="shared" si="31"/>
        <v>0</v>
      </c>
      <c r="J61" s="1">
        <f t="shared" si="31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>
      <selection activeCell="E1" sqref="E1"/>
    </sheetView>
  </sheetViews>
  <sheetFormatPr defaultRowHeight="13.2"/>
  <cols>
    <col min="3" max="3" width="31.5546875" customWidth="1"/>
    <col min="4" max="4" width="17" customWidth="1"/>
    <col min="5" max="5" width="16.33203125" bestFit="1" customWidth="1"/>
    <col min="6" max="6" width="27.44140625" customWidth="1"/>
  </cols>
  <sheetData>
    <row r="1" spans="1:6" ht="17.399999999999999">
      <c r="C1" s="293"/>
      <c r="D1" s="292"/>
      <c r="E1" s="181" t="s">
        <v>761</v>
      </c>
      <c r="F1" s="292"/>
    </row>
    <row r="2" spans="1:6" ht="53.25" customHeight="1">
      <c r="C2" s="356" t="s">
        <v>665</v>
      </c>
      <c r="D2" s="354"/>
      <c r="E2" s="354"/>
      <c r="F2" s="354"/>
    </row>
    <row r="4" spans="1:6">
      <c r="B4" s="28" t="s">
        <v>736</v>
      </c>
    </row>
    <row r="5" spans="1:6">
      <c r="B5" s="28"/>
    </row>
    <row r="6" spans="1:6">
      <c r="B6" s="351" t="s">
        <v>742</v>
      </c>
      <c r="C6" s="351" t="s">
        <v>743</v>
      </c>
      <c r="D6" s="351" t="s">
        <v>744</v>
      </c>
    </row>
    <row r="7" spans="1:6">
      <c r="B7" s="124" t="s">
        <v>6</v>
      </c>
      <c r="C7" s="124" t="s">
        <v>192</v>
      </c>
      <c r="D7" s="124" t="s">
        <v>8</v>
      </c>
    </row>
    <row r="8" spans="1:6" ht="39.6">
      <c r="A8">
        <v>1</v>
      </c>
      <c r="B8" s="334" t="s">
        <v>673</v>
      </c>
      <c r="C8" s="213" t="s">
        <v>738</v>
      </c>
      <c r="D8" s="329">
        <v>1182307</v>
      </c>
    </row>
    <row r="9" spans="1:6" ht="26.4">
      <c r="A9">
        <v>2</v>
      </c>
      <c r="B9" s="334" t="s">
        <v>674</v>
      </c>
      <c r="C9" s="335" t="s">
        <v>675</v>
      </c>
      <c r="D9" s="329">
        <v>1</v>
      </c>
    </row>
    <row r="10" spans="1:6">
      <c r="A10">
        <v>3</v>
      </c>
      <c r="B10" s="334" t="s">
        <v>676</v>
      </c>
      <c r="C10" s="335" t="s">
        <v>677</v>
      </c>
      <c r="D10" s="329">
        <v>723001</v>
      </c>
    </row>
    <row r="11" spans="1:6" ht="26.4">
      <c r="A11">
        <v>4</v>
      </c>
      <c r="B11" s="334" t="s">
        <v>310</v>
      </c>
      <c r="C11" s="335" t="s">
        <v>678</v>
      </c>
      <c r="D11" s="329">
        <v>1682489</v>
      </c>
    </row>
    <row r="12" spans="1:6" ht="26.4">
      <c r="A12">
        <v>5</v>
      </c>
      <c r="B12" s="346" t="s">
        <v>330</v>
      </c>
      <c r="C12" s="350" t="s">
        <v>679</v>
      </c>
      <c r="D12" s="347">
        <v>69119351</v>
      </c>
    </row>
    <row r="13" spans="1:6">
      <c r="A13">
        <v>6</v>
      </c>
      <c r="B13" s="346"/>
      <c r="C13" s="348" t="s">
        <v>724</v>
      </c>
      <c r="D13" s="349">
        <f>SUM(D8:D12)</f>
        <v>72707149</v>
      </c>
    </row>
    <row r="14" spans="1:6">
      <c r="B14" s="328"/>
      <c r="C14" s="336"/>
      <c r="D14" s="206"/>
    </row>
    <row r="15" spans="1:6">
      <c r="B15" s="351" t="s">
        <v>742</v>
      </c>
      <c r="C15" s="351" t="s">
        <v>743</v>
      </c>
      <c r="D15" s="351" t="s">
        <v>744</v>
      </c>
    </row>
    <row r="16" spans="1:6">
      <c r="B16" s="124" t="s">
        <v>6</v>
      </c>
      <c r="C16" s="124" t="s">
        <v>192</v>
      </c>
      <c r="D16" s="124" t="s">
        <v>8</v>
      </c>
    </row>
    <row r="17" spans="1:4">
      <c r="A17">
        <v>1</v>
      </c>
      <c r="B17" s="334" t="s">
        <v>680</v>
      </c>
      <c r="C17" s="335" t="s">
        <v>681</v>
      </c>
      <c r="D17" s="329">
        <v>32486</v>
      </c>
    </row>
    <row r="18" spans="1:4" ht="26.4">
      <c r="A18">
        <v>2</v>
      </c>
      <c r="B18" s="334" t="s">
        <v>682</v>
      </c>
      <c r="C18" s="335" t="s">
        <v>683</v>
      </c>
      <c r="D18" s="329">
        <v>7661</v>
      </c>
    </row>
    <row r="19" spans="1:4" ht="26.4">
      <c r="A19">
        <v>3</v>
      </c>
      <c r="B19" s="334" t="s">
        <v>684</v>
      </c>
      <c r="C19" s="335" t="s">
        <v>685</v>
      </c>
      <c r="D19" s="329">
        <v>43117796</v>
      </c>
    </row>
    <row r="20" spans="1:4">
      <c r="A20">
        <v>4</v>
      </c>
      <c r="B20" s="334" t="s">
        <v>686</v>
      </c>
      <c r="C20" s="335" t="s">
        <v>687</v>
      </c>
      <c r="D20" s="329">
        <v>7309800</v>
      </c>
    </row>
    <row r="21" spans="1:4">
      <c r="A21">
        <v>5</v>
      </c>
      <c r="B21" s="334" t="s">
        <v>688</v>
      </c>
      <c r="C21" s="335" t="s">
        <v>689</v>
      </c>
      <c r="D21" s="329">
        <v>697000</v>
      </c>
    </row>
    <row r="22" spans="1:4" ht="26.4">
      <c r="A22">
        <v>6</v>
      </c>
      <c r="B22" s="334" t="s">
        <v>690</v>
      </c>
      <c r="C22" s="335" t="s">
        <v>691</v>
      </c>
      <c r="D22" s="329">
        <v>244268</v>
      </c>
    </row>
    <row r="23" spans="1:4">
      <c r="A23">
        <v>7</v>
      </c>
      <c r="B23" s="334" t="s">
        <v>692</v>
      </c>
      <c r="C23" s="335" t="s">
        <v>693</v>
      </c>
      <c r="D23" s="329">
        <v>2732996</v>
      </c>
    </row>
    <row r="24" spans="1:4">
      <c r="A24">
        <v>8</v>
      </c>
      <c r="B24" s="334" t="s">
        <v>694</v>
      </c>
      <c r="C24" s="335" t="s">
        <v>695</v>
      </c>
      <c r="D24" s="329">
        <v>1212300</v>
      </c>
    </row>
    <row r="25" spans="1:4">
      <c r="A25">
        <v>9</v>
      </c>
      <c r="B25" s="334" t="s">
        <v>696</v>
      </c>
      <c r="C25" s="335" t="s">
        <v>697</v>
      </c>
      <c r="D25" s="329">
        <v>168000</v>
      </c>
    </row>
    <row r="26" spans="1:4">
      <c r="A26">
        <v>10</v>
      </c>
      <c r="B26" s="334" t="s">
        <v>698</v>
      </c>
      <c r="C26" s="335" t="s">
        <v>699</v>
      </c>
      <c r="D26" s="329">
        <v>120000</v>
      </c>
    </row>
    <row r="27" spans="1:4" ht="26.4">
      <c r="A27">
        <v>11</v>
      </c>
      <c r="B27" s="334" t="s">
        <v>700</v>
      </c>
      <c r="C27" s="335" t="s">
        <v>701</v>
      </c>
      <c r="D27" s="329">
        <v>545351</v>
      </c>
    </row>
    <row r="28" spans="1:4" ht="39.6">
      <c r="A28">
        <v>12</v>
      </c>
      <c r="B28" s="334" t="s">
        <v>702</v>
      </c>
      <c r="C28" s="335" t="s">
        <v>703</v>
      </c>
      <c r="D28" s="329">
        <v>0</v>
      </c>
    </row>
    <row r="29" spans="1:4">
      <c r="A29">
        <v>13</v>
      </c>
      <c r="B29" s="334" t="s">
        <v>704</v>
      </c>
      <c r="C29" s="335" t="s">
        <v>705</v>
      </c>
      <c r="D29" s="329">
        <v>503839</v>
      </c>
    </row>
    <row r="30" spans="1:4">
      <c r="A30">
        <v>14</v>
      </c>
      <c r="B30" s="334" t="s">
        <v>706</v>
      </c>
      <c r="C30" s="335" t="s">
        <v>707</v>
      </c>
      <c r="D30" s="329">
        <v>9726034</v>
      </c>
    </row>
    <row r="31" spans="1:4">
      <c r="A31">
        <v>15</v>
      </c>
      <c r="B31" s="334" t="s">
        <v>708</v>
      </c>
      <c r="C31" s="335" t="s">
        <v>709</v>
      </c>
      <c r="D31" s="329">
        <v>351270</v>
      </c>
    </row>
    <row r="32" spans="1:4">
      <c r="A32">
        <v>16</v>
      </c>
      <c r="B32" s="334" t="s">
        <v>710</v>
      </c>
      <c r="C32" s="335" t="s">
        <v>711</v>
      </c>
      <c r="D32" s="329">
        <v>347911</v>
      </c>
    </row>
    <row r="33" spans="1:5">
      <c r="A33">
        <v>17</v>
      </c>
      <c r="B33" s="334" t="s">
        <v>712</v>
      </c>
      <c r="C33" s="335" t="s">
        <v>713</v>
      </c>
      <c r="D33" s="329">
        <v>257889</v>
      </c>
    </row>
    <row r="34" spans="1:5">
      <c r="A34">
        <v>18</v>
      </c>
      <c r="B34" s="334" t="s">
        <v>714</v>
      </c>
      <c r="C34" s="335" t="s">
        <v>715</v>
      </c>
      <c r="D34" s="329">
        <v>236508</v>
      </c>
    </row>
    <row r="35" spans="1:5">
      <c r="A35">
        <v>19</v>
      </c>
      <c r="B35" s="334" t="s">
        <v>716</v>
      </c>
      <c r="C35" s="335" t="s">
        <v>717</v>
      </c>
      <c r="D35" s="329">
        <v>31896</v>
      </c>
    </row>
    <row r="36" spans="1:5">
      <c r="A36">
        <v>20</v>
      </c>
      <c r="B36" s="334" t="s">
        <v>680</v>
      </c>
      <c r="C36" s="335" t="s">
        <v>681</v>
      </c>
      <c r="D36" s="329">
        <v>404025</v>
      </c>
    </row>
    <row r="37" spans="1:5">
      <c r="A37">
        <v>21</v>
      </c>
      <c r="B37" s="334" t="s">
        <v>718</v>
      </c>
      <c r="C37" s="335" t="s">
        <v>719</v>
      </c>
      <c r="D37" s="329">
        <v>451103</v>
      </c>
    </row>
    <row r="38" spans="1:5">
      <c r="A38">
        <v>22</v>
      </c>
      <c r="B38" s="334" t="s">
        <v>720</v>
      </c>
      <c r="C38" s="335" t="s">
        <v>721</v>
      </c>
      <c r="D38" s="329">
        <v>58440</v>
      </c>
    </row>
    <row r="39" spans="1:5" ht="26.4">
      <c r="A39">
        <v>23</v>
      </c>
      <c r="B39" s="334" t="s">
        <v>682</v>
      </c>
      <c r="C39" s="335" t="s">
        <v>683</v>
      </c>
      <c r="D39" s="329">
        <v>198560</v>
      </c>
    </row>
    <row r="40" spans="1:5">
      <c r="A40">
        <v>24</v>
      </c>
      <c r="B40" s="334" t="s">
        <v>722</v>
      </c>
      <c r="C40" s="335" t="s">
        <v>723</v>
      </c>
      <c r="D40" s="329">
        <v>406428</v>
      </c>
    </row>
    <row r="41" spans="1:5">
      <c r="A41">
        <v>25</v>
      </c>
      <c r="B41" s="291"/>
      <c r="C41" s="348" t="s">
        <v>725</v>
      </c>
      <c r="D41" s="349">
        <f>SUM(D17:D40)</f>
        <v>69161561</v>
      </c>
    </row>
    <row r="43" spans="1:5">
      <c r="C43" s="124" t="s">
        <v>6</v>
      </c>
      <c r="D43" s="124" t="s">
        <v>192</v>
      </c>
      <c r="E43" s="124" t="s">
        <v>8</v>
      </c>
    </row>
    <row r="44" spans="1:5">
      <c r="B44">
        <v>1</v>
      </c>
      <c r="C44" s="326" t="s">
        <v>664</v>
      </c>
      <c r="D44" s="327" t="s">
        <v>666</v>
      </c>
      <c r="E44" s="329">
        <v>34166800</v>
      </c>
    </row>
    <row r="45" spans="1:5" ht="26.4">
      <c r="B45">
        <v>2</v>
      </c>
      <c r="C45" s="326" t="s">
        <v>667</v>
      </c>
      <c r="D45" s="124" t="s">
        <v>731</v>
      </c>
      <c r="E45" s="329">
        <v>1000000</v>
      </c>
    </row>
    <row r="46" spans="1:5" s="331" customFormat="1">
      <c r="B46" s="331">
        <v>3</v>
      </c>
      <c r="C46" s="338" t="s">
        <v>741</v>
      </c>
      <c r="D46" s="291"/>
      <c r="E46" s="347">
        <f>SUM(E44:E45)</f>
        <v>35166800</v>
      </c>
    </row>
    <row r="47" spans="1:5" s="331" customFormat="1">
      <c r="C47" s="330"/>
      <c r="E47" s="333"/>
    </row>
    <row r="48" spans="1:5" s="331" customFormat="1">
      <c r="C48" s="124" t="s">
        <v>6</v>
      </c>
      <c r="D48" s="124" t="s">
        <v>192</v>
      </c>
      <c r="E48" s="124" t="s">
        <v>8</v>
      </c>
    </row>
    <row r="49" spans="2:5" s="331" customFormat="1" ht="52.8">
      <c r="B49" s="331">
        <v>1</v>
      </c>
      <c r="C49" s="326" t="s">
        <v>667</v>
      </c>
      <c r="D49" s="213" t="s">
        <v>733</v>
      </c>
      <c r="E49" s="329">
        <v>1000000</v>
      </c>
    </row>
    <row r="50" spans="2:5" s="331" customFormat="1" ht="66">
      <c r="B50" s="340">
        <v>2</v>
      </c>
      <c r="C50" s="326" t="s">
        <v>667</v>
      </c>
      <c r="D50" s="213" t="s">
        <v>732</v>
      </c>
      <c r="E50" s="329">
        <v>100000</v>
      </c>
    </row>
    <row r="51" spans="2:5" s="331" customFormat="1">
      <c r="C51" s="330"/>
      <c r="E51" s="333"/>
    </row>
    <row r="53" spans="2:5" s="331" customFormat="1" ht="26.4">
      <c r="C53" s="341" t="s">
        <v>737</v>
      </c>
      <c r="D53" s="342" t="s">
        <v>728</v>
      </c>
      <c r="E53" s="343" t="s">
        <v>740</v>
      </c>
    </row>
    <row r="54" spans="2:5" s="331" customFormat="1">
      <c r="C54" s="124" t="s">
        <v>6</v>
      </c>
      <c r="D54" s="124" t="s">
        <v>192</v>
      </c>
      <c r="E54" s="124" t="s">
        <v>8</v>
      </c>
    </row>
    <row r="55" spans="2:5" s="331" customFormat="1">
      <c r="B55" s="340">
        <v>1</v>
      </c>
      <c r="C55" s="338" t="s">
        <v>726</v>
      </c>
      <c r="D55" s="291">
        <v>1854</v>
      </c>
      <c r="E55" s="329">
        <f>E46/D57*D55</f>
        <v>28163821.684665225</v>
      </c>
    </row>
    <row r="56" spans="2:5" s="331" customFormat="1">
      <c r="B56" s="340">
        <v>2</v>
      </c>
      <c r="C56" s="338" t="s">
        <v>727</v>
      </c>
      <c r="D56" s="291">
        <v>461</v>
      </c>
      <c r="E56" s="329">
        <f>E46/D57*D56</f>
        <v>7002978.3153347727</v>
      </c>
    </row>
    <row r="57" spans="2:5" s="331" customFormat="1">
      <c r="B57" s="340">
        <v>3</v>
      </c>
      <c r="C57" s="338" t="s">
        <v>741</v>
      </c>
      <c r="D57" s="346">
        <f>SUM(D55:D56)</f>
        <v>2315</v>
      </c>
      <c r="E57" s="347">
        <f>SUM(E55:E56)</f>
        <v>35166800</v>
      </c>
    </row>
    <row r="58" spans="2:5" s="331" customFormat="1">
      <c r="B58" s="340"/>
      <c r="C58" s="337"/>
      <c r="D58" s="339"/>
      <c r="E58" s="333"/>
    </row>
    <row r="59" spans="2:5" s="331" customFormat="1">
      <c r="C59" s="124" t="s">
        <v>6</v>
      </c>
      <c r="D59" s="124" t="s">
        <v>192</v>
      </c>
      <c r="E59" s="1"/>
    </row>
    <row r="60" spans="2:5">
      <c r="B60" s="340">
        <v>1</v>
      </c>
      <c r="C60" s="124" t="s">
        <v>671</v>
      </c>
      <c r="D60" s="344" t="s">
        <v>668</v>
      </c>
      <c r="E60" s="332"/>
    </row>
    <row r="61" spans="2:5">
      <c r="B61" s="340">
        <v>2</v>
      </c>
      <c r="C61" s="124" t="s">
        <v>669</v>
      </c>
      <c r="D61" s="344" t="s">
        <v>670</v>
      </c>
      <c r="E61" s="332"/>
    </row>
    <row r="62" spans="2:5">
      <c r="B62" s="340">
        <v>3</v>
      </c>
      <c r="C62" s="124" t="s">
        <v>100</v>
      </c>
      <c r="D62" s="344" t="s">
        <v>672</v>
      </c>
    </row>
    <row r="63" spans="2:5">
      <c r="B63" s="340"/>
      <c r="C63" s="1"/>
      <c r="D63" s="345"/>
    </row>
    <row r="64" spans="2:5">
      <c r="C64" s="1"/>
      <c r="D64" s="1"/>
      <c r="E64" s="1"/>
    </row>
    <row r="65" spans="2:5">
      <c r="B65">
        <v>1</v>
      </c>
      <c r="C65" s="341" t="s">
        <v>730</v>
      </c>
      <c r="D65" s="342" t="s">
        <v>729</v>
      </c>
      <c r="E65" s="343" t="s">
        <v>739</v>
      </c>
    </row>
    <row r="66" spans="2:5">
      <c r="C66" s="1" t="s">
        <v>6</v>
      </c>
      <c r="D66" s="1" t="s">
        <v>192</v>
      </c>
      <c r="E66" s="1" t="s">
        <v>8</v>
      </c>
    </row>
    <row r="67" spans="2:5" ht="39.6">
      <c r="B67">
        <v>2</v>
      </c>
      <c r="C67" s="338" t="s">
        <v>735</v>
      </c>
      <c r="D67" s="291">
        <v>11</v>
      </c>
      <c r="E67" s="329">
        <f>D41-E68</f>
        <v>55226120</v>
      </c>
    </row>
    <row r="68" spans="2:5" ht="26.4">
      <c r="B68">
        <v>3</v>
      </c>
      <c r="C68" s="338" t="s">
        <v>734</v>
      </c>
      <c r="D68" s="291">
        <v>3</v>
      </c>
      <c r="E68" s="329">
        <f>3038403+592488+12000+255000+129600+49000+100000+26373+24615+52065+2481606+483912+12000+455000+59400+49000+100000+26373+24615+91065+3599998+702000+12000+1110000+30150+49000+100000+26373+24615+218790</f>
        <v>13935441</v>
      </c>
    </row>
    <row r="69" spans="2:5">
      <c r="B69">
        <v>4</v>
      </c>
      <c r="C69" s="338" t="s">
        <v>741</v>
      </c>
      <c r="D69" s="346">
        <f>SUM(D67:D68)</f>
        <v>14</v>
      </c>
      <c r="E69" s="347">
        <f>SUM(E67:E68)</f>
        <v>69161561</v>
      </c>
    </row>
  </sheetData>
  <mergeCells count="1">
    <mergeCell ref="C2:F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F1" sqref="F1"/>
    </sheetView>
  </sheetViews>
  <sheetFormatPr defaultColWidth="8.88671875" defaultRowHeight="13.2"/>
  <cols>
    <col min="1" max="1" width="5.5546875" style="1" customWidth="1"/>
    <col min="2" max="2" width="51.109375" style="1" customWidth="1"/>
    <col min="3" max="5" width="18.109375" style="1" customWidth="1"/>
    <col min="6" max="8" width="19" style="1" customWidth="1"/>
    <col min="9" max="16384" width="8.88671875" style="1"/>
  </cols>
  <sheetData>
    <row r="1" spans="1:25">
      <c r="C1" s="5"/>
      <c r="F1" s="181" t="s">
        <v>746</v>
      </c>
    </row>
    <row r="2" spans="1:25" ht="20.399999999999999">
      <c r="B2" s="35" t="s">
        <v>474</v>
      </c>
      <c r="F2" s="181"/>
    </row>
    <row r="3" spans="1:25">
      <c r="F3" s="181" t="s">
        <v>93</v>
      </c>
    </row>
    <row r="4" spans="1:25" ht="55.2">
      <c r="B4" s="36" t="s">
        <v>1</v>
      </c>
      <c r="C4" s="37" t="s">
        <v>2</v>
      </c>
      <c r="D4" s="37" t="s">
        <v>82</v>
      </c>
      <c r="E4" s="37" t="s">
        <v>128</v>
      </c>
      <c r="F4" s="9" t="s">
        <v>74</v>
      </c>
      <c r="G4" s="9" t="s">
        <v>77</v>
      </c>
      <c r="H4" s="9" t="s">
        <v>132</v>
      </c>
    </row>
    <row r="5" spans="1:25" ht="14.4">
      <c r="B5" s="3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8">
      <c r="A6" s="1">
        <v>1</v>
      </c>
      <c r="B6" s="39" t="s">
        <v>337</v>
      </c>
      <c r="C6" s="40">
        <v>84000000</v>
      </c>
      <c r="D6" s="40">
        <v>87051339</v>
      </c>
      <c r="E6" s="138">
        <v>87051339</v>
      </c>
      <c r="F6" s="40">
        <f>C6</f>
        <v>84000000</v>
      </c>
      <c r="G6" s="40">
        <f>D6</f>
        <v>87051339</v>
      </c>
      <c r="H6" s="40">
        <f>E6</f>
        <v>87051339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8">
      <c r="A7" s="1">
        <v>2</v>
      </c>
      <c r="B7" s="39" t="s">
        <v>338</v>
      </c>
      <c r="C7" s="40">
        <v>44500000</v>
      </c>
      <c r="D7" s="40">
        <v>30414279</v>
      </c>
      <c r="E7" s="138">
        <v>30414279</v>
      </c>
      <c r="F7" s="40">
        <f t="shared" ref="F7:F11" si="0">C7</f>
        <v>44500000</v>
      </c>
      <c r="G7" s="40">
        <f t="shared" ref="G7:H11" si="1">D7</f>
        <v>30414279</v>
      </c>
      <c r="H7" s="40">
        <f t="shared" si="1"/>
        <v>30414279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8">
      <c r="A8" s="1">
        <v>3</v>
      </c>
      <c r="B8" s="39" t="s">
        <v>339</v>
      </c>
      <c r="C8" s="40">
        <v>39700000</v>
      </c>
      <c r="D8" s="40">
        <v>49314316</v>
      </c>
      <c r="E8" s="138">
        <v>49314316</v>
      </c>
      <c r="F8" s="40">
        <f t="shared" si="0"/>
        <v>39700000</v>
      </c>
      <c r="G8" s="40">
        <f t="shared" si="1"/>
        <v>49314316</v>
      </c>
      <c r="H8" s="40">
        <f t="shared" si="1"/>
        <v>49314316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>
      <c r="A9" s="1">
        <v>4</v>
      </c>
      <c r="B9" s="39" t="s">
        <v>355</v>
      </c>
      <c r="C9" s="40">
        <v>7300000</v>
      </c>
      <c r="D9" s="40">
        <v>7838550</v>
      </c>
      <c r="E9" s="138">
        <v>7838550</v>
      </c>
      <c r="F9" s="40">
        <f t="shared" si="0"/>
        <v>7300000</v>
      </c>
      <c r="G9" s="40">
        <f t="shared" si="1"/>
        <v>7838550</v>
      </c>
      <c r="H9" s="40">
        <f t="shared" si="1"/>
        <v>7838550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8">
      <c r="A10" s="1">
        <v>5</v>
      </c>
      <c r="B10" s="39" t="s">
        <v>126</v>
      </c>
      <c r="C10" s="40">
        <v>0</v>
      </c>
      <c r="D10" s="40">
        <v>2236113</v>
      </c>
      <c r="E10" s="254">
        <v>1318140</v>
      </c>
      <c r="F10" s="40">
        <f t="shared" si="0"/>
        <v>0</v>
      </c>
      <c r="G10" s="40">
        <f t="shared" si="1"/>
        <v>2236113</v>
      </c>
      <c r="H10" s="40">
        <f t="shared" si="1"/>
        <v>1318140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1">
        <v>6</v>
      </c>
      <c r="B11" s="39" t="s">
        <v>340</v>
      </c>
      <c r="C11" s="40">
        <v>0</v>
      </c>
      <c r="D11" s="40">
        <v>0</v>
      </c>
      <c r="E11" s="138"/>
      <c r="F11" s="40">
        <f t="shared" si="0"/>
        <v>0</v>
      </c>
      <c r="G11" s="40">
        <f t="shared" si="1"/>
        <v>0</v>
      </c>
      <c r="H11" s="40">
        <f t="shared" si="1"/>
        <v>0</v>
      </c>
    </row>
    <row r="12" spans="1:25">
      <c r="A12" s="1">
        <v>7</v>
      </c>
      <c r="B12" s="39" t="s">
        <v>341</v>
      </c>
      <c r="C12" s="40">
        <v>63500000</v>
      </c>
      <c r="D12" s="40">
        <v>69273387</v>
      </c>
      <c r="E12" s="40">
        <v>71509500</v>
      </c>
      <c r="F12" s="40">
        <f>C12</f>
        <v>63500000</v>
      </c>
      <c r="G12" s="40">
        <f>D12</f>
        <v>69273387</v>
      </c>
      <c r="H12" s="40">
        <f>E12</f>
        <v>71509500</v>
      </c>
    </row>
    <row r="13" spans="1:25">
      <c r="A13" s="1">
        <v>8</v>
      </c>
      <c r="B13" s="39" t="s">
        <v>342</v>
      </c>
      <c r="C13" s="40">
        <v>1000000</v>
      </c>
      <c r="D13" s="40">
        <v>3718129</v>
      </c>
      <c r="E13" s="40">
        <f>3718129-E10</f>
        <v>2399989</v>
      </c>
      <c r="F13" s="40">
        <f t="shared" ref="F13" si="2">C13</f>
        <v>1000000</v>
      </c>
      <c r="G13" s="40">
        <f t="shared" ref="G13" si="3">D13</f>
        <v>3718129</v>
      </c>
      <c r="H13" s="40">
        <f t="shared" ref="H13" si="4">E13</f>
        <v>2399989</v>
      </c>
    </row>
    <row r="14" spans="1:25" ht="15.6">
      <c r="A14" s="1">
        <v>9</v>
      </c>
      <c r="B14" s="42" t="s">
        <v>87</v>
      </c>
      <c r="C14" s="41">
        <f t="shared" ref="C14" si="5">SUM(C6:C13)</f>
        <v>240000000</v>
      </c>
      <c r="D14" s="41">
        <f>SUM(D6:D13)</f>
        <v>249846113</v>
      </c>
      <c r="E14" s="41">
        <f t="shared" ref="E14:H14" si="6">SUM(E6:E13)</f>
        <v>249846113</v>
      </c>
      <c r="F14" s="41">
        <f t="shared" si="6"/>
        <v>240000000</v>
      </c>
      <c r="G14" s="41">
        <f t="shared" si="6"/>
        <v>249846113</v>
      </c>
      <c r="H14" s="41">
        <f t="shared" si="6"/>
        <v>249846113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60" zoomScaleNormal="75" workbookViewId="0">
      <selection activeCell="I1" sqref="I1"/>
    </sheetView>
  </sheetViews>
  <sheetFormatPr defaultColWidth="9.109375" defaultRowHeight="13.2"/>
  <cols>
    <col min="1" max="1" width="9.109375" style="1"/>
    <col min="2" max="2" width="71.44140625" style="1" customWidth="1"/>
    <col min="3" max="3" width="18.88671875" style="1" customWidth="1"/>
    <col min="4" max="5" width="19.44140625" style="1" customWidth="1"/>
    <col min="6" max="6" width="21.88671875" style="1" customWidth="1"/>
    <col min="7" max="7" width="19.5546875" style="1" customWidth="1"/>
    <col min="8" max="8" width="20" style="1" customWidth="1"/>
    <col min="9" max="9" width="19.44140625" style="1" customWidth="1"/>
    <col min="10" max="10" width="19.88671875" style="1" customWidth="1"/>
    <col min="11" max="11" width="18.5546875" style="1" customWidth="1"/>
    <col min="12" max="16384" width="9.109375" style="1"/>
  </cols>
  <sheetData>
    <row r="1" spans="1:29">
      <c r="C1" s="5"/>
      <c r="I1" s="181" t="s">
        <v>747</v>
      </c>
      <c r="K1" s="5"/>
    </row>
    <row r="2" spans="1:29" ht="20.399999999999999">
      <c r="B2" s="35" t="s">
        <v>475</v>
      </c>
      <c r="I2" s="181"/>
    </row>
    <row r="3" spans="1:29" ht="17.399999999999999">
      <c r="B3" s="43"/>
      <c r="I3" s="181" t="s">
        <v>93</v>
      </c>
    </row>
    <row r="4" spans="1:29" ht="55.2">
      <c r="B4" s="7" t="s">
        <v>1</v>
      </c>
      <c r="C4" s="8" t="s">
        <v>2</v>
      </c>
      <c r="D4" s="8" t="s">
        <v>70</v>
      </c>
      <c r="E4" s="8" t="s">
        <v>128</v>
      </c>
      <c r="F4" s="9" t="s">
        <v>74</v>
      </c>
      <c r="G4" s="9" t="s">
        <v>77</v>
      </c>
      <c r="H4" s="9" t="s">
        <v>132</v>
      </c>
      <c r="I4" s="9" t="s">
        <v>75</v>
      </c>
      <c r="J4" s="9" t="s">
        <v>78</v>
      </c>
      <c r="K4" s="9" t="s">
        <v>161</v>
      </c>
    </row>
    <row r="5" spans="1:29" ht="13.8">
      <c r="B5" s="8" t="s">
        <v>6</v>
      </c>
      <c r="C5" s="8" t="s">
        <v>7</v>
      </c>
      <c r="D5" s="8" t="s">
        <v>8</v>
      </c>
      <c r="E5" s="8" t="s">
        <v>9</v>
      </c>
      <c r="F5" s="8" t="s">
        <v>88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</row>
    <row r="6" spans="1:29" ht="26.4">
      <c r="A6" s="1">
        <v>1</v>
      </c>
      <c r="B6" s="264" t="s">
        <v>476</v>
      </c>
      <c r="C6" s="44">
        <v>0</v>
      </c>
      <c r="D6" s="44">
        <v>24000</v>
      </c>
      <c r="E6" s="44">
        <v>24000</v>
      </c>
      <c r="F6" s="45">
        <f t="shared" ref="F6:H14" si="0">C6</f>
        <v>0</v>
      </c>
      <c r="G6" s="45">
        <f t="shared" si="0"/>
        <v>24000</v>
      </c>
      <c r="H6" s="45">
        <f t="shared" si="0"/>
        <v>24000</v>
      </c>
      <c r="I6" s="45"/>
      <c r="J6" s="45"/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ht="16.8">
      <c r="A7" s="1">
        <v>2</v>
      </c>
      <c r="B7" s="265" t="s">
        <v>159</v>
      </c>
      <c r="C7" s="44">
        <v>0</v>
      </c>
      <c r="D7" s="44">
        <v>6008100</v>
      </c>
      <c r="E7" s="44">
        <v>6008100</v>
      </c>
      <c r="F7" s="45">
        <f t="shared" si="0"/>
        <v>0</v>
      </c>
      <c r="G7" s="45">
        <f t="shared" si="0"/>
        <v>6008100</v>
      </c>
      <c r="H7" s="45">
        <f t="shared" si="0"/>
        <v>6008100</v>
      </c>
      <c r="I7" s="45"/>
      <c r="J7" s="45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16.8">
      <c r="A8" s="1">
        <v>3</v>
      </c>
      <c r="B8" s="265" t="s">
        <v>160</v>
      </c>
      <c r="C8" s="45">
        <v>0</v>
      </c>
      <c r="D8" s="45">
        <v>287892</v>
      </c>
      <c r="E8" s="45">
        <v>287892</v>
      </c>
      <c r="F8" s="45">
        <f t="shared" si="0"/>
        <v>0</v>
      </c>
      <c r="G8" s="45">
        <f t="shared" si="0"/>
        <v>287892</v>
      </c>
      <c r="H8" s="45">
        <f t="shared" si="0"/>
        <v>287892</v>
      </c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6.8">
      <c r="A9" s="1">
        <v>4</v>
      </c>
      <c r="B9" s="265" t="s">
        <v>477</v>
      </c>
      <c r="C9" s="44">
        <v>1800000</v>
      </c>
      <c r="D9" s="44">
        <v>4180000</v>
      </c>
      <c r="E9" s="44">
        <v>4180000</v>
      </c>
      <c r="F9" s="45">
        <f t="shared" si="0"/>
        <v>1800000</v>
      </c>
      <c r="G9" s="45">
        <f t="shared" si="0"/>
        <v>4180000</v>
      </c>
      <c r="H9" s="45">
        <f t="shared" si="0"/>
        <v>4180000</v>
      </c>
      <c r="I9" s="45"/>
      <c r="J9" s="45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16.8">
      <c r="A10" s="1">
        <v>5</v>
      </c>
      <c r="B10" s="266" t="s">
        <v>478</v>
      </c>
      <c r="C10" s="44"/>
      <c r="D10" s="44">
        <v>1668891</v>
      </c>
      <c r="E10" s="44">
        <v>1668891</v>
      </c>
      <c r="F10" s="45">
        <f t="shared" si="0"/>
        <v>0</v>
      </c>
      <c r="G10" s="45">
        <f t="shared" si="0"/>
        <v>1668891</v>
      </c>
      <c r="H10" s="45">
        <f t="shared" si="0"/>
        <v>1668891</v>
      </c>
      <c r="I10" s="45"/>
      <c r="J10" s="45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6.8">
      <c r="A11" s="1">
        <v>6</v>
      </c>
      <c r="B11" s="266" t="s">
        <v>479</v>
      </c>
      <c r="C11" s="44"/>
      <c r="D11" s="44">
        <v>55000</v>
      </c>
      <c r="E11" s="44">
        <v>55000</v>
      </c>
      <c r="F11" s="45">
        <f t="shared" si="0"/>
        <v>0</v>
      </c>
      <c r="G11" s="45">
        <f t="shared" si="0"/>
        <v>55000</v>
      </c>
      <c r="H11" s="45">
        <f t="shared" si="0"/>
        <v>55000</v>
      </c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8">
      <c r="A12" s="1">
        <v>7</v>
      </c>
      <c r="B12" s="266" t="s">
        <v>480</v>
      </c>
      <c r="C12" s="44"/>
      <c r="D12" s="44">
        <v>1000000</v>
      </c>
      <c r="E12" s="44">
        <v>1000000</v>
      </c>
      <c r="F12" s="45">
        <f t="shared" si="0"/>
        <v>0</v>
      </c>
      <c r="G12" s="45">
        <f t="shared" si="0"/>
        <v>1000000</v>
      </c>
      <c r="H12" s="45">
        <f t="shared" si="0"/>
        <v>1000000</v>
      </c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16.8">
      <c r="A13" s="1">
        <v>8</v>
      </c>
      <c r="B13" s="266" t="s">
        <v>481</v>
      </c>
      <c r="C13" s="44"/>
      <c r="D13" s="44">
        <v>500000</v>
      </c>
      <c r="E13" s="44">
        <v>500000</v>
      </c>
      <c r="F13" s="45">
        <f>C13</f>
        <v>0</v>
      </c>
      <c r="G13" s="45">
        <f t="shared" si="0"/>
        <v>500000</v>
      </c>
      <c r="H13" s="45">
        <f t="shared" si="0"/>
        <v>500000</v>
      </c>
      <c r="I13" s="45"/>
      <c r="J13" s="45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6.8">
      <c r="A14" s="1">
        <v>9</v>
      </c>
      <c r="B14" s="266" t="s">
        <v>482</v>
      </c>
      <c r="C14" s="44"/>
      <c r="D14" s="44">
        <v>450000</v>
      </c>
      <c r="E14" s="44">
        <v>450000</v>
      </c>
      <c r="F14" s="45">
        <f t="shared" si="0"/>
        <v>0</v>
      </c>
      <c r="G14" s="45">
        <f t="shared" si="0"/>
        <v>450000</v>
      </c>
      <c r="H14" s="45">
        <f t="shared" si="0"/>
        <v>450000</v>
      </c>
      <c r="I14" s="45"/>
      <c r="J14" s="45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16.8">
      <c r="A15" s="1">
        <v>10</v>
      </c>
      <c r="B15" s="42" t="s">
        <v>89</v>
      </c>
      <c r="C15" s="47">
        <f>SUM(C6:C9)</f>
        <v>1800000</v>
      </c>
      <c r="D15" s="47">
        <f>SUM(D6:D14)</f>
        <v>14173883</v>
      </c>
      <c r="E15" s="47">
        <f>SUM(E6:E14)</f>
        <v>14173883</v>
      </c>
      <c r="F15" s="47">
        <f t="shared" ref="F15:K15" si="1">SUM(F6:F14)</f>
        <v>1800000</v>
      </c>
      <c r="G15" s="47">
        <f t="shared" si="1"/>
        <v>14173883</v>
      </c>
      <c r="H15" s="47">
        <f t="shared" si="1"/>
        <v>14173883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8" spans="1:29" ht="55.2">
      <c r="B18" s="7" t="s">
        <v>1</v>
      </c>
      <c r="C18" s="8" t="s">
        <v>2</v>
      </c>
      <c r="D18" s="8" t="s">
        <v>70</v>
      </c>
      <c r="E18" s="8" t="s">
        <v>128</v>
      </c>
      <c r="F18" s="9" t="s">
        <v>74</v>
      </c>
      <c r="G18" s="9" t="s">
        <v>77</v>
      </c>
      <c r="H18" s="9" t="s">
        <v>132</v>
      </c>
      <c r="I18" s="9" t="s">
        <v>75</v>
      </c>
      <c r="J18" s="9" t="s">
        <v>78</v>
      </c>
      <c r="K18" s="9" t="s">
        <v>161</v>
      </c>
    </row>
    <row r="19" spans="1:29" ht="13.8">
      <c r="B19" s="8" t="s">
        <v>6</v>
      </c>
      <c r="C19" s="8" t="s">
        <v>7</v>
      </c>
      <c r="D19" s="8" t="s">
        <v>8</v>
      </c>
      <c r="E19" s="8" t="s">
        <v>9</v>
      </c>
      <c r="F19" s="8" t="s">
        <v>88</v>
      </c>
      <c r="G19" s="8" t="s">
        <v>11</v>
      </c>
      <c r="H19" s="8" t="s">
        <v>12</v>
      </c>
      <c r="I19" s="8" t="s">
        <v>13</v>
      </c>
      <c r="J19" s="8" t="s">
        <v>14</v>
      </c>
      <c r="K19" s="8" t="s">
        <v>15</v>
      </c>
    </row>
    <row r="20" spans="1:29" ht="27.6">
      <c r="A20" s="1">
        <v>1</v>
      </c>
      <c r="B20" s="11" t="s">
        <v>483</v>
      </c>
      <c r="C20" s="48">
        <v>31700000</v>
      </c>
      <c r="D20" s="48">
        <v>0</v>
      </c>
      <c r="E20" s="48">
        <f>D20</f>
        <v>0</v>
      </c>
      <c r="F20" s="45">
        <f t="shared" ref="F20:H25" si="2">C20</f>
        <v>31700000</v>
      </c>
      <c r="G20" s="45">
        <f t="shared" si="2"/>
        <v>0</v>
      </c>
      <c r="H20" s="45">
        <f t="shared" si="2"/>
        <v>0</v>
      </c>
      <c r="I20" s="45"/>
      <c r="J20" s="45"/>
      <c r="K20" s="45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6.8">
      <c r="A21" s="1">
        <v>2</v>
      </c>
      <c r="B21" s="11" t="s">
        <v>484</v>
      </c>
      <c r="C21" s="48"/>
      <c r="D21" s="48">
        <v>385915241</v>
      </c>
      <c r="E21" s="48">
        <v>385915241</v>
      </c>
      <c r="F21" s="45"/>
      <c r="G21" s="45">
        <f t="shared" si="2"/>
        <v>385915241</v>
      </c>
      <c r="H21" s="45">
        <f t="shared" si="2"/>
        <v>385915241</v>
      </c>
      <c r="I21" s="45"/>
      <c r="J21" s="45"/>
      <c r="K21" s="45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6.8">
      <c r="A22" s="1">
        <v>3</v>
      </c>
      <c r="B22" s="11" t="s">
        <v>485</v>
      </c>
      <c r="C22" s="48"/>
      <c r="D22" s="48">
        <v>8944433</v>
      </c>
      <c r="E22" s="48">
        <v>8944433</v>
      </c>
      <c r="F22" s="45">
        <f t="shared" si="2"/>
        <v>0</v>
      </c>
      <c r="G22" s="45">
        <f t="shared" si="2"/>
        <v>8944433</v>
      </c>
      <c r="H22" s="45">
        <f t="shared" si="2"/>
        <v>8944433</v>
      </c>
      <c r="I22" s="45"/>
      <c r="J22" s="4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16.8">
      <c r="A23" s="1">
        <v>4</v>
      </c>
      <c r="B23" s="11" t="s">
        <v>529</v>
      </c>
      <c r="C23" s="48"/>
      <c r="D23" s="48">
        <v>8862154</v>
      </c>
      <c r="E23" s="48">
        <v>8862154</v>
      </c>
      <c r="F23" s="45">
        <f t="shared" si="2"/>
        <v>0</v>
      </c>
      <c r="G23" s="45">
        <f t="shared" si="2"/>
        <v>8862154</v>
      </c>
      <c r="H23" s="45">
        <f t="shared" si="2"/>
        <v>8862154</v>
      </c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16.8">
      <c r="A24" s="1">
        <v>5</v>
      </c>
      <c r="B24" s="11" t="s">
        <v>486</v>
      </c>
      <c r="C24" s="48"/>
      <c r="D24" s="48">
        <v>268000</v>
      </c>
      <c r="E24" s="48">
        <v>268000</v>
      </c>
      <c r="F24" s="45">
        <f t="shared" si="2"/>
        <v>0</v>
      </c>
      <c r="G24" s="45">
        <f t="shared" si="2"/>
        <v>268000</v>
      </c>
      <c r="H24" s="45">
        <f t="shared" si="2"/>
        <v>268000</v>
      </c>
      <c r="I24" s="45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16.8">
      <c r="A25" s="1">
        <v>6</v>
      </c>
      <c r="B25" s="11" t="s">
        <v>487</v>
      </c>
      <c r="C25" s="48"/>
      <c r="D25" s="48">
        <v>32000000</v>
      </c>
      <c r="E25" s="48">
        <v>32000000</v>
      </c>
      <c r="F25" s="45">
        <f t="shared" si="2"/>
        <v>0</v>
      </c>
      <c r="G25" s="45">
        <f t="shared" si="2"/>
        <v>32000000</v>
      </c>
      <c r="H25" s="45">
        <f t="shared" si="2"/>
        <v>32000000</v>
      </c>
      <c r="I25" s="45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6.8">
      <c r="A26" s="1">
        <v>7</v>
      </c>
      <c r="B26" s="11" t="s">
        <v>488</v>
      </c>
      <c r="C26" s="48"/>
      <c r="D26" s="48">
        <v>15000000</v>
      </c>
      <c r="E26" s="48">
        <v>15000000</v>
      </c>
      <c r="F26" s="45">
        <f>C26</f>
        <v>0</v>
      </c>
      <c r="G26" s="45">
        <f>D26</f>
        <v>15000000</v>
      </c>
      <c r="H26" s="45">
        <f>E26</f>
        <v>15000000</v>
      </c>
      <c r="I26" s="45"/>
      <c r="J26" s="45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6.8">
      <c r="A27" s="1">
        <v>8</v>
      </c>
      <c r="B27" s="42" t="s">
        <v>90</v>
      </c>
      <c r="C27" s="47">
        <f>SUM(C20:C20)</f>
        <v>31700000</v>
      </c>
      <c r="D27" s="47">
        <f>SUM(D20:D26)</f>
        <v>450989828</v>
      </c>
      <c r="E27" s="47">
        <f t="shared" ref="E27:K27" si="3">SUM(E20:E26)</f>
        <v>450989828</v>
      </c>
      <c r="F27" s="47">
        <f t="shared" si="3"/>
        <v>31700000</v>
      </c>
      <c r="G27" s="47">
        <f t="shared" si="3"/>
        <v>450989828</v>
      </c>
      <c r="H27" s="47">
        <f t="shared" si="3"/>
        <v>450989828</v>
      </c>
      <c r="I27" s="47">
        <f t="shared" si="3"/>
        <v>0</v>
      </c>
      <c r="J27" s="47">
        <f t="shared" si="3"/>
        <v>0</v>
      </c>
      <c r="K27" s="47">
        <f t="shared" si="3"/>
        <v>0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6.8">
      <c r="E28" s="50"/>
      <c r="F28" s="51"/>
      <c r="G28" s="51"/>
      <c r="H28" s="51"/>
      <c r="I28" s="51"/>
      <c r="J28" s="51"/>
      <c r="K28" s="51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17.399999999999999">
      <c r="B29" s="43" t="s">
        <v>91</v>
      </c>
      <c r="C29" s="52">
        <f>C27+C14</f>
        <v>31700000</v>
      </c>
      <c r="D29" s="52">
        <f>D27+D14</f>
        <v>451439828</v>
      </c>
      <c r="E29" s="52">
        <f t="shared" ref="E29:K29" si="4">E27+E14</f>
        <v>451439828</v>
      </c>
      <c r="F29" s="52">
        <f t="shared" si="4"/>
        <v>31700000</v>
      </c>
      <c r="G29" s="52">
        <f t="shared" si="4"/>
        <v>451439828</v>
      </c>
      <c r="H29" s="52">
        <f t="shared" si="4"/>
        <v>451439828</v>
      </c>
      <c r="I29" s="52">
        <f t="shared" si="4"/>
        <v>0</v>
      </c>
      <c r="J29" s="52">
        <f t="shared" si="4"/>
        <v>0</v>
      </c>
      <c r="K29" s="52">
        <f t="shared" si="4"/>
        <v>0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ht="17.399999999999999">
      <c r="C30" s="52"/>
      <c r="D30" s="52"/>
      <c r="E30" s="52"/>
      <c r="F30" s="52"/>
      <c r="G30" s="52"/>
      <c r="H30" s="52"/>
    </row>
    <row r="31" spans="1:29" ht="17.399999999999999">
      <c r="B31" s="43"/>
      <c r="C31" s="52"/>
      <c r="D31" s="52"/>
      <c r="E31" s="52"/>
      <c r="F31" s="52"/>
      <c r="G31" s="52"/>
      <c r="H31" s="52"/>
    </row>
    <row r="32" spans="1:29" ht="20.399999999999999">
      <c r="B32" s="35" t="s">
        <v>489</v>
      </c>
      <c r="C32" s="52"/>
      <c r="D32" s="52"/>
      <c r="E32" s="52"/>
      <c r="F32" s="52"/>
      <c r="G32" s="52"/>
      <c r="H32" s="52"/>
    </row>
    <row r="34" spans="1:25" ht="55.2">
      <c r="B34" s="7" t="s">
        <v>1</v>
      </c>
      <c r="C34" s="8" t="s">
        <v>2</v>
      </c>
      <c r="D34" s="8" t="s">
        <v>70</v>
      </c>
      <c r="E34" s="8" t="s">
        <v>128</v>
      </c>
      <c r="F34" s="9" t="s">
        <v>74</v>
      </c>
      <c r="G34" s="9" t="s">
        <v>77</v>
      </c>
      <c r="H34" s="9" t="s">
        <v>132</v>
      </c>
      <c r="I34" s="9" t="s">
        <v>75</v>
      </c>
      <c r="J34" s="9" t="s">
        <v>78</v>
      </c>
      <c r="K34" s="9" t="s">
        <v>161</v>
      </c>
    </row>
    <row r="35" spans="1:25" ht="13.8">
      <c r="B35" s="8" t="s">
        <v>6</v>
      </c>
      <c r="C35" s="8" t="s">
        <v>7</v>
      </c>
      <c r="D35" s="8" t="s">
        <v>8</v>
      </c>
      <c r="E35" s="8" t="s">
        <v>9</v>
      </c>
      <c r="F35" s="8" t="s">
        <v>88</v>
      </c>
      <c r="G35" s="8" t="s">
        <v>11</v>
      </c>
      <c r="H35" s="8" t="s">
        <v>12</v>
      </c>
      <c r="I35" s="8" t="s">
        <v>13</v>
      </c>
      <c r="J35" s="8" t="s">
        <v>14</v>
      </c>
      <c r="K35" s="8" t="s">
        <v>15</v>
      </c>
    </row>
    <row r="36" spans="1:25" ht="27.6">
      <c r="A36" s="1">
        <v>1</v>
      </c>
      <c r="B36" s="53" t="s">
        <v>490</v>
      </c>
      <c r="C36" s="54">
        <v>0</v>
      </c>
      <c r="D36" s="54">
        <v>98002</v>
      </c>
      <c r="E36" s="54">
        <v>98002</v>
      </c>
      <c r="F36" s="55">
        <f>C36</f>
        <v>0</v>
      </c>
      <c r="G36" s="55">
        <f>D36</f>
        <v>98002</v>
      </c>
      <c r="H36" s="55">
        <f>E36</f>
        <v>98002</v>
      </c>
      <c r="I36" s="55"/>
      <c r="J36" s="55"/>
      <c r="K36" s="55"/>
    </row>
    <row r="37" spans="1:25" ht="27.75" customHeight="1">
      <c r="A37" s="1">
        <v>2</v>
      </c>
      <c r="B37" s="53" t="s">
        <v>356</v>
      </c>
      <c r="C37" s="54">
        <v>390000</v>
      </c>
      <c r="D37" s="55">
        <v>383760</v>
      </c>
      <c r="E37" s="55">
        <v>383760</v>
      </c>
      <c r="F37" s="55">
        <f t="shared" ref="F37:H40" si="5">C37</f>
        <v>390000</v>
      </c>
      <c r="G37" s="55">
        <f t="shared" si="5"/>
        <v>383760</v>
      </c>
      <c r="H37" s="55">
        <f t="shared" si="5"/>
        <v>383760</v>
      </c>
      <c r="I37" s="55"/>
      <c r="J37" s="55"/>
      <c r="K37" s="55"/>
      <c r="L37" s="5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27.6">
      <c r="A38" s="1">
        <v>3</v>
      </c>
      <c r="B38" s="53" t="s">
        <v>150</v>
      </c>
      <c r="C38" s="55">
        <v>4000000</v>
      </c>
      <c r="D38" s="55">
        <v>311088</v>
      </c>
      <c r="E38" s="55">
        <v>311088</v>
      </c>
      <c r="F38" s="55">
        <f t="shared" si="5"/>
        <v>4000000</v>
      </c>
      <c r="G38" s="55">
        <f t="shared" si="5"/>
        <v>311088</v>
      </c>
      <c r="H38" s="55">
        <f t="shared" si="5"/>
        <v>311088</v>
      </c>
      <c r="I38" s="55"/>
      <c r="J38" s="55"/>
      <c r="K38" s="55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8">
      <c r="A39" s="1">
        <v>4</v>
      </c>
      <c r="B39" s="53" t="s">
        <v>151</v>
      </c>
      <c r="C39" s="54">
        <v>0</v>
      </c>
      <c r="D39" s="54">
        <v>3131831</v>
      </c>
      <c r="E39" s="54">
        <v>3131831</v>
      </c>
      <c r="F39" s="55">
        <f t="shared" si="5"/>
        <v>0</v>
      </c>
      <c r="G39" s="55">
        <f t="shared" si="5"/>
        <v>3131831</v>
      </c>
      <c r="H39" s="55">
        <f t="shared" si="5"/>
        <v>3131831</v>
      </c>
      <c r="I39" s="55"/>
      <c r="J39" s="55"/>
      <c r="K39" s="55"/>
      <c r="L39" s="5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27.6">
      <c r="A40" s="1">
        <v>5</v>
      </c>
      <c r="B40" s="53" t="s">
        <v>348</v>
      </c>
      <c r="C40" s="54">
        <v>0</v>
      </c>
      <c r="D40" s="54">
        <v>100000</v>
      </c>
      <c r="E40" s="54">
        <v>100000</v>
      </c>
      <c r="F40" s="55">
        <f t="shared" si="5"/>
        <v>0</v>
      </c>
      <c r="G40" s="55">
        <f t="shared" si="5"/>
        <v>100000</v>
      </c>
      <c r="H40" s="55">
        <f t="shared" si="5"/>
        <v>100000</v>
      </c>
      <c r="I40" s="55"/>
      <c r="J40" s="55"/>
      <c r="K40" s="55"/>
      <c r="L40" s="5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28.5" customHeight="1">
      <c r="A41" s="1">
        <v>6</v>
      </c>
      <c r="B41" s="58" t="s">
        <v>152</v>
      </c>
      <c r="C41" s="59">
        <f>SUM(C36:C40)</f>
        <v>4390000</v>
      </c>
      <c r="D41" s="59">
        <f t="shared" ref="D41:K41" si="6">SUM(D36:D40)</f>
        <v>4024681</v>
      </c>
      <c r="E41" s="59">
        <f t="shared" si="6"/>
        <v>4024681</v>
      </c>
      <c r="F41" s="59">
        <f t="shared" si="6"/>
        <v>4390000</v>
      </c>
      <c r="G41" s="59">
        <f t="shared" si="6"/>
        <v>4024681</v>
      </c>
      <c r="H41" s="59">
        <f t="shared" si="6"/>
        <v>4024681</v>
      </c>
      <c r="I41" s="59">
        <f t="shared" si="6"/>
        <v>0</v>
      </c>
      <c r="J41" s="59">
        <f t="shared" si="6"/>
        <v>0</v>
      </c>
      <c r="K41" s="59">
        <f t="shared" si="6"/>
        <v>0</v>
      </c>
      <c r="L41" s="60"/>
      <c r="M41" s="61"/>
      <c r="N41" s="61"/>
      <c r="O41" s="61"/>
      <c r="P41" s="61"/>
      <c r="Q41" s="61"/>
      <c r="R41" s="61"/>
      <c r="S41" s="61"/>
      <c r="T41" s="61"/>
      <c r="U41" s="62"/>
      <c r="V41" s="62"/>
      <c r="W41" s="63"/>
      <c r="X41" s="63"/>
      <c r="Y41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zoomScale="75" zoomScaleNormal="75" workbookViewId="0">
      <selection activeCell="F1" sqref="F1"/>
    </sheetView>
  </sheetViews>
  <sheetFormatPr defaultColWidth="9.109375" defaultRowHeight="13.2"/>
  <cols>
    <col min="1" max="1" width="9.109375" style="1"/>
    <col min="2" max="2" width="71.44140625" style="1" customWidth="1"/>
    <col min="3" max="3" width="18.88671875" style="1" customWidth="1"/>
    <col min="4" max="4" width="21.44140625" style="1" customWidth="1"/>
    <col min="5" max="5" width="21.5546875" style="1" customWidth="1"/>
    <col min="6" max="6" width="21.88671875" style="1" customWidth="1"/>
    <col min="7" max="7" width="20.88671875" style="1" customWidth="1"/>
    <col min="8" max="8" width="21.44140625" style="1" customWidth="1"/>
    <col min="9" max="16384" width="9.109375" style="1"/>
  </cols>
  <sheetData>
    <row r="1" spans="1:25">
      <c r="C1" s="5"/>
      <c r="D1" s="34"/>
      <c r="E1" s="34"/>
      <c r="F1" s="181" t="s">
        <v>748</v>
      </c>
    </row>
    <row r="2" spans="1:25" ht="20.399999999999999">
      <c r="B2" s="35" t="s">
        <v>494</v>
      </c>
      <c r="F2" s="181"/>
    </row>
    <row r="3" spans="1:25">
      <c r="F3" s="181"/>
      <c r="G3" s="1" t="s">
        <v>93</v>
      </c>
    </row>
    <row r="4" spans="1:25" ht="55.2">
      <c r="B4" s="7" t="s">
        <v>1</v>
      </c>
      <c r="C4" s="8" t="s">
        <v>2</v>
      </c>
      <c r="D4" s="8" t="s">
        <v>70</v>
      </c>
      <c r="E4" s="8" t="s">
        <v>142</v>
      </c>
      <c r="F4" s="9" t="s">
        <v>74</v>
      </c>
      <c r="G4" s="9" t="s">
        <v>77</v>
      </c>
      <c r="H4" s="9" t="s">
        <v>176</v>
      </c>
    </row>
    <row r="5" spans="1:25" ht="16.8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</row>
    <row r="6" spans="1:25" ht="16.8">
      <c r="A6" s="1">
        <v>1</v>
      </c>
      <c r="B6" s="11" t="s">
        <v>92</v>
      </c>
      <c r="C6" s="44">
        <v>34166800</v>
      </c>
      <c r="D6" s="44">
        <v>34166800</v>
      </c>
      <c r="E6" s="44">
        <v>34166800</v>
      </c>
      <c r="F6" s="45">
        <f>C6</f>
        <v>34166800</v>
      </c>
      <c r="G6" s="45">
        <f>D6</f>
        <v>34166800</v>
      </c>
      <c r="H6" s="45">
        <f>E6</f>
        <v>34166800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8">
      <c r="A7" s="1">
        <v>2</v>
      </c>
      <c r="B7" s="11" t="s">
        <v>94</v>
      </c>
      <c r="C7" s="44">
        <v>28880277</v>
      </c>
      <c r="D7" s="44">
        <v>28880277</v>
      </c>
      <c r="E7" s="44">
        <v>28880277</v>
      </c>
      <c r="F7" s="45">
        <f t="shared" ref="F7:F20" si="0">C7</f>
        <v>28880277</v>
      </c>
      <c r="G7" s="45">
        <f t="shared" ref="G7:G20" si="1">D7</f>
        <v>28880277</v>
      </c>
      <c r="H7" s="45">
        <f t="shared" ref="H7:H20" si="2">E7</f>
        <v>28880277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6.8">
      <c r="A8" s="1">
        <v>3</v>
      </c>
      <c r="B8" s="11" t="s">
        <v>95</v>
      </c>
      <c r="C8" s="45">
        <v>2536664</v>
      </c>
      <c r="D8" s="45">
        <v>2536664</v>
      </c>
      <c r="E8" s="45">
        <v>2536664</v>
      </c>
      <c r="F8" s="45">
        <f t="shared" si="0"/>
        <v>2536664</v>
      </c>
      <c r="G8" s="45">
        <f t="shared" si="1"/>
        <v>2536664</v>
      </c>
      <c r="H8" s="45">
        <f t="shared" si="2"/>
        <v>2536664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>
      <c r="A9" s="1">
        <v>4</v>
      </c>
      <c r="B9" s="11" t="s">
        <v>99</v>
      </c>
      <c r="C9" s="44">
        <v>47945561</v>
      </c>
      <c r="D9" s="44">
        <v>47945561</v>
      </c>
      <c r="E9" s="44">
        <v>47945561</v>
      </c>
      <c r="F9" s="45">
        <f t="shared" si="0"/>
        <v>47945561</v>
      </c>
      <c r="G9" s="45">
        <f t="shared" si="1"/>
        <v>47945561</v>
      </c>
      <c r="H9" s="45">
        <f t="shared" si="2"/>
        <v>47945561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6.8">
      <c r="A10" s="1">
        <v>5</v>
      </c>
      <c r="B10" s="11" t="s">
        <v>127</v>
      </c>
      <c r="C10" s="44">
        <v>68850</v>
      </c>
      <c r="D10" s="44">
        <v>68850</v>
      </c>
      <c r="E10" s="44">
        <v>68850</v>
      </c>
      <c r="F10" s="45">
        <f t="shared" si="0"/>
        <v>68850</v>
      </c>
      <c r="G10" s="45">
        <f t="shared" si="1"/>
        <v>68850</v>
      </c>
      <c r="H10" s="45">
        <f t="shared" si="2"/>
        <v>68850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8">
      <c r="A11" s="1">
        <v>6</v>
      </c>
      <c r="B11" s="11" t="s">
        <v>491</v>
      </c>
      <c r="C11" s="44">
        <v>0</v>
      </c>
      <c r="D11" s="44">
        <f>128466+324200</f>
        <v>452666</v>
      </c>
      <c r="E11" s="44">
        <f>128466+324200</f>
        <v>452666</v>
      </c>
      <c r="F11" s="45">
        <f t="shared" si="0"/>
        <v>0</v>
      </c>
      <c r="G11" s="45">
        <f t="shared" si="1"/>
        <v>452666</v>
      </c>
      <c r="H11" s="45">
        <f t="shared" si="2"/>
        <v>452666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6.8">
      <c r="A12" s="1">
        <v>7</v>
      </c>
      <c r="B12" s="15" t="s">
        <v>162</v>
      </c>
      <c r="C12" s="47">
        <f>SUM(C6:C11)</f>
        <v>113598152</v>
      </c>
      <c r="D12" s="47">
        <f t="shared" ref="D12:H12" si="3">SUM(D6:D11)</f>
        <v>114050818</v>
      </c>
      <c r="E12" s="47">
        <f t="shared" si="3"/>
        <v>114050818</v>
      </c>
      <c r="F12" s="47">
        <f t="shared" si="3"/>
        <v>113598152</v>
      </c>
      <c r="G12" s="47">
        <f t="shared" si="3"/>
        <v>114050818</v>
      </c>
      <c r="H12" s="47">
        <f t="shared" si="3"/>
        <v>114050818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7.6">
      <c r="A13" s="1">
        <v>8</v>
      </c>
      <c r="B13" s="15" t="s">
        <v>163</v>
      </c>
      <c r="C13" s="47">
        <v>40154200</v>
      </c>
      <c r="D13" s="47">
        <v>37950866</v>
      </c>
      <c r="E13" s="47">
        <v>37950866</v>
      </c>
      <c r="F13" s="47">
        <f t="shared" si="0"/>
        <v>40154200</v>
      </c>
      <c r="G13" s="47">
        <f t="shared" si="1"/>
        <v>37950866</v>
      </c>
      <c r="H13" s="47">
        <f t="shared" si="2"/>
        <v>37950866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8">
      <c r="A14" s="1">
        <v>9</v>
      </c>
      <c r="B14" s="11" t="s">
        <v>164</v>
      </c>
      <c r="C14" s="45">
        <v>2269760</v>
      </c>
      <c r="D14" s="45">
        <v>2269760</v>
      </c>
      <c r="E14" s="45">
        <v>2269760</v>
      </c>
      <c r="F14" s="45">
        <f t="shared" si="0"/>
        <v>2269760</v>
      </c>
      <c r="G14" s="45">
        <f t="shared" si="1"/>
        <v>2269760</v>
      </c>
      <c r="H14" s="45">
        <f t="shared" si="2"/>
        <v>2269760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8">
      <c r="A15" s="1">
        <v>10</v>
      </c>
      <c r="B15" s="11" t="s">
        <v>362</v>
      </c>
      <c r="C15" s="44">
        <v>12974000</v>
      </c>
      <c r="D15" s="44">
        <v>12974000</v>
      </c>
      <c r="E15" s="44">
        <v>12974000</v>
      </c>
      <c r="F15" s="45">
        <f t="shared" si="0"/>
        <v>12974000</v>
      </c>
      <c r="G15" s="45">
        <f t="shared" si="1"/>
        <v>12974000</v>
      </c>
      <c r="H15" s="45">
        <f t="shared" si="2"/>
        <v>12974000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6.8">
      <c r="A16" s="1">
        <v>11</v>
      </c>
      <c r="B16" s="11" t="s">
        <v>492</v>
      </c>
      <c r="C16" s="44">
        <v>3040000</v>
      </c>
      <c r="D16" s="44">
        <f>3496000+6819609</f>
        <v>10315609</v>
      </c>
      <c r="E16" s="44">
        <f>3496000+6819609</f>
        <v>10315609</v>
      </c>
      <c r="F16" s="45">
        <f t="shared" si="0"/>
        <v>3040000</v>
      </c>
      <c r="G16" s="45">
        <f t="shared" si="1"/>
        <v>10315609</v>
      </c>
      <c r="H16" s="45">
        <f t="shared" si="2"/>
        <v>10315609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6.8">
      <c r="A17" s="1">
        <v>12</v>
      </c>
      <c r="B17" s="11" t="s">
        <v>493</v>
      </c>
      <c r="C17" s="44">
        <f>8838000+1496500</f>
        <v>10334500</v>
      </c>
      <c r="D17" s="44">
        <f>8838000+1496500+4509000</f>
        <v>14843500</v>
      </c>
      <c r="E17" s="44">
        <f>8838000+1496500+4509000</f>
        <v>14843500</v>
      </c>
      <c r="F17" s="45">
        <f t="shared" si="0"/>
        <v>10334500</v>
      </c>
      <c r="G17" s="45">
        <f t="shared" si="1"/>
        <v>14843500</v>
      </c>
      <c r="H17" s="45">
        <f t="shared" si="2"/>
        <v>14843500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7.6">
      <c r="A18" s="1">
        <v>13</v>
      </c>
      <c r="B18" s="15" t="s">
        <v>96</v>
      </c>
      <c r="C18" s="47">
        <f>SUM(C14:C17)</f>
        <v>28618260</v>
      </c>
      <c r="D18" s="47">
        <f>SUM(D14:D17)</f>
        <v>40402869</v>
      </c>
      <c r="E18" s="47">
        <f>SUM(E14:E17)</f>
        <v>40402869</v>
      </c>
      <c r="F18" s="45">
        <f t="shared" si="0"/>
        <v>28618260</v>
      </c>
      <c r="G18" s="45">
        <f t="shared" si="1"/>
        <v>40402869</v>
      </c>
      <c r="H18" s="45">
        <f t="shared" si="2"/>
        <v>40402869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6.8">
      <c r="A19" s="1">
        <v>14</v>
      </c>
      <c r="B19" s="11" t="s">
        <v>97</v>
      </c>
      <c r="C19" s="45">
        <v>2204620</v>
      </c>
      <c r="D19" s="45">
        <v>2204620</v>
      </c>
      <c r="E19" s="45">
        <v>2204620</v>
      </c>
      <c r="F19" s="45">
        <f t="shared" si="0"/>
        <v>2204620</v>
      </c>
      <c r="G19" s="45">
        <f t="shared" si="1"/>
        <v>2204620</v>
      </c>
      <c r="H19" s="45">
        <f t="shared" si="2"/>
        <v>2204620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7.6">
      <c r="A20" s="1">
        <v>15</v>
      </c>
      <c r="B20" s="15" t="s">
        <v>98</v>
      </c>
      <c r="C20" s="47">
        <f>C19</f>
        <v>2204620</v>
      </c>
      <c r="D20" s="47">
        <f>D19</f>
        <v>2204620</v>
      </c>
      <c r="E20" s="47">
        <f>E19</f>
        <v>2204620</v>
      </c>
      <c r="F20" s="45">
        <f t="shared" si="0"/>
        <v>2204620</v>
      </c>
      <c r="G20" s="45">
        <f t="shared" si="1"/>
        <v>2204620</v>
      </c>
      <c r="H20" s="45">
        <f t="shared" si="2"/>
        <v>2204620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6.8">
      <c r="A21" s="1">
        <v>16</v>
      </c>
      <c r="B21" s="42" t="s">
        <v>165</v>
      </c>
      <c r="C21" s="47">
        <f>C20+C18+C13+C12</f>
        <v>184575232</v>
      </c>
      <c r="D21" s="47">
        <f>D20+D18+D13+D12</f>
        <v>194609173</v>
      </c>
      <c r="E21" s="47">
        <f>E20+E18+E13+E12</f>
        <v>194609173</v>
      </c>
      <c r="F21" s="47">
        <f t="shared" ref="F21:H21" si="4">F20+F18+F13+F12</f>
        <v>184575232</v>
      </c>
      <c r="G21" s="47">
        <f t="shared" si="4"/>
        <v>194609173</v>
      </c>
      <c r="H21" s="47">
        <f t="shared" si="4"/>
        <v>194609173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6.8">
      <c r="D22" s="7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2" sqref="F2"/>
    </sheetView>
  </sheetViews>
  <sheetFormatPr defaultColWidth="9.109375" defaultRowHeight="13.2"/>
  <cols>
    <col min="1" max="1" width="9.109375" style="1"/>
    <col min="2" max="2" width="35.88671875" style="1" customWidth="1"/>
    <col min="3" max="3" width="17.44140625" style="1" customWidth="1"/>
    <col min="4" max="4" width="18" style="1" customWidth="1"/>
    <col min="5" max="5" width="19.88671875" style="1" customWidth="1"/>
    <col min="6" max="6" width="21.88671875" style="1" customWidth="1"/>
    <col min="7" max="7" width="37.44140625" style="26" customWidth="1"/>
    <col min="8" max="8" width="12.88671875" style="1" customWidth="1"/>
    <col min="9" max="9" width="13.44140625" style="1" customWidth="1"/>
    <col min="10" max="10" width="20.5546875" style="1" customWidth="1"/>
    <col min="11" max="11" width="18" style="1" customWidth="1"/>
    <col min="12" max="16384" width="9.109375" style="1"/>
  </cols>
  <sheetData>
    <row r="1" spans="1:8">
      <c r="B1" s="72"/>
      <c r="C1" s="72"/>
      <c r="D1" s="72"/>
      <c r="E1" s="72"/>
      <c r="F1" s="72"/>
      <c r="G1" s="73"/>
      <c r="H1" s="72"/>
    </row>
    <row r="2" spans="1:8">
      <c r="B2" s="72"/>
      <c r="C2" s="5"/>
      <c r="E2" s="72"/>
      <c r="F2" s="181" t="s">
        <v>749</v>
      </c>
      <c r="G2" s="73"/>
      <c r="H2" s="72"/>
    </row>
    <row r="3" spans="1:8">
      <c r="B3" s="72"/>
      <c r="C3" s="72"/>
      <c r="E3" s="72"/>
      <c r="F3" s="181"/>
      <c r="G3" s="73"/>
      <c r="H3" s="72"/>
    </row>
    <row r="4" spans="1:8" ht="20.399999999999999">
      <c r="B4" s="35" t="s">
        <v>497</v>
      </c>
      <c r="C4" s="72"/>
      <c r="E4" s="72"/>
      <c r="F4" s="181" t="s">
        <v>93</v>
      </c>
      <c r="G4" s="73"/>
      <c r="H4" s="72"/>
    </row>
    <row r="5" spans="1:8">
      <c r="B5" s="72"/>
      <c r="C5" s="72"/>
      <c r="E5" s="72"/>
      <c r="F5" s="72"/>
      <c r="G5" s="73"/>
      <c r="H5" s="72"/>
    </row>
    <row r="6" spans="1:8" ht="26.4">
      <c r="B6" s="74" t="s">
        <v>1</v>
      </c>
      <c r="C6" s="75" t="s">
        <v>102</v>
      </c>
      <c r="D6" s="75" t="s">
        <v>103</v>
      </c>
      <c r="E6" s="75" t="s">
        <v>104</v>
      </c>
      <c r="F6" s="75" t="s">
        <v>105</v>
      </c>
    </row>
    <row r="7" spans="1:8">
      <c r="B7" s="76" t="s">
        <v>6</v>
      </c>
      <c r="C7" s="76" t="s">
        <v>7</v>
      </c>
      <c r="D7" s="76" t="s">
        <v>8</v>
      </c>
      <c r="E7" s="76" t="s">
        <v>9</v>
      </c>
      <c r="F7" s="76" t="s">
        <v>10</v>
      </c>
    </row>
    <row r="8" spans="1:8" ht="51" customHeight="1">
      <c r="A8" s="1">
        <v>1</v>
      </c>
      <c r="B8" s="213" t="s">
        <v>363</v>
      </c>
      <c r="C8" s="44">
        <v>254490000</v>
      </c>
      <c r="D8" s="44">
        <v>274490000</v>
      </c>
      <c r="E8" s="44">
        <f>D8-C8</f>
        <v>20000000</v>
      </c>
      <c r="F8" s="79" t="s">
        <v>364</v>
      </c>
    </row>
    <row r="9" spans="1:8" ht="51" customHeight="1">
      <c r="A9" s="1">
        <v>2</v>
      </c>
      <c r="B9" s="213" t="s">
        <v>495</v>
      </c>
      <c r="C9" s="48">
        <v>385915241</v>
      </c>
      <c r="D9" s="48">
        <v>385915241</v>
      </c>
      <c r="E9" s="267">
        <f>D9-C9</f>
        <v>0</v>
      </c>
      <c r="F9" s="79" t="s">
        <v>496</v>
      </c>
    </row>
    <row r="10" spans="1:8" ht="23.25" customHeight="1">
      <c r="A10" s="1">
        <v>3</v>
      </c>
      <c r="B10" s="77" t="s">
        <v>101</v>
      </c>
      <c r="C10" s="48">
        <f>SUM(C8:C9)</f>
        <v>640405241</v>
      </c>
      <c r="D10" s="48">
        <f t="shared" ref="D10:E10" si="0">SUM(D8:D9)</f>
        <v>660405241</v>
      </c>
      <c r="E10" s="48">
        <f t="shared" si="0"/>
        <v>20000000</v>
      </c>
      <c r="F10" s="80"/>
    </row>
    <row r="11" spans="1:8">
      <c r="D11" s="71"/>
    </row>
    <row r="12" spans="1:8">
      <c r="C12" s="26"/>
      <c r="D12" s="71"/>
      <c r="E12" s="81"/>
    </row>
    <row r="13" spans="1:8">
      <c r="D13" s="71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="60" zoomScaleNormal="60" workbookViewId="0">
      <selection activeCell="O1" sqref="O1"/>
    </sheetView>
  </sheetViews>
  <sheetFormatPr defaultColWidth="9.109375" defaultRowHeight="17.399999999999999"/>
  <cols>
    <col min="1" max="1" width="7.44140625" style="1" customWidth="1"/>
    <col min="2" max="2" width="36.5546875" style="82" customWidth="1"/>
    <col min="3" max="3" width="24.44140625" style="1" customWidth="1"/>
    <col min="4" max="4" width="22.5546875" style="1" customWidth="1"/>
    <col min="5" max="5" width="22.5546875" style="64" customWidth="1"/>
    <col min="6" max="6" width="17.109375" style="64" customWidth="1"/>
    <col min="7" max="7" width="17.5546875" style="64" customWidth="1"/>
    <col min="8" max="8" width="16.5546875" style="64" customWidth="1"/>
    <col min="9" max="9" width="16.44140625" style="64" customWidth="1"/>
    <col min="10" max="10" width="14.44140625" style="64" customWidth="1"/>
    <col min="11" max="11" width="16.109375" style="64" customWidth="1"/>
    <col min="12" max="12" width="17" style="64" customWidth="1"/>
    <col min="13" max="13" width="18" style="64" customWidth="1"/>
    <col min="14" max="14" width="17.44140625" style="64" customWidth="1"/>
    <col min="15" max="15" width="18.109375" style="64" customWidth="1"/>
    <col min="16" max="16" width="15.44140625" style="64" customWidth="1"/>
    <col min="17" max="17" width="18.88671875" style="64" customWidth="1"/>
    <col min="18" max="20" width="18.109375" style="64" customWidth="1"/>
    <col min="21" max="21" width="16.5546875" style="64" customWidth="1"/>
    <col min="22" max="22" width="15.5546875" style="64" customWidth="1"/>
    <col min="23" max="16384" width="9.109375" style="1"/>
  </cols>
  <sheetData>
    <row r="1" spans="1:20">
      <c r="E1" s="5"/>
      <c r="O1" s="181" t="s">
        <v>750</v>
      </c>
    </row>
    <row r="2" spans="1:20" ht="20.399999999999999">
      <c r="B2" s="35" t="s">
        <v>525</v>
      </c>
      <c r="O2" s="181"/>
    </row>
    <row r="3" spans="1:20">
      <c r="O3" s="181" t="s">
        <v>93</v>
      </c>
    </row>
    <row r="4" spans="1:20">
      <c r="B4" s="83" t="s">
        <v>106</v>
      </c>
      <c r="C4" s="64"/>
      <c r="D4" s="64"/>
    </row>
    <row r="5" spans="1:20" ht="69">
      <c r="B5" s="84" t="s">
        <v>1</v>
      </c>
      <c r="C5" s="8" t="s">
        <v>2</v>
      </c>
      <c r="D5" s="8" t="s">
        <v>82</v>
      </c>
      <c r="E5" s="8" t="s">
        <v>128</v>
      </c>
      <c r="F5" s="8" t="s">
        <v>3</v>
      </c>
      <c r="G5" s="8" t="s">
        <v>108</v>
      </c>
      <c r="H5" s="8" t="s">
        <v>143</v>
      </c>
      <c r="I5" s="8" t="s">
        <v>76</v>
      </c>
      <c r="J5" s="8" t="s">
        <v>109</v>
      </c>
      <c r="K5" s="8" t="s">
        <v>144</v>
      </c>
      <c r="L5" s="9" t="s">
        <v>4</v>
      </c>
      <c r="M5" s="9" t="s">
        <v>5</v>
      </c>
      <c r="N5" s="9" t="s">
        <v>145</v>
      </c>
      <c r="O5" s="9" t="s">
        <v>74</v>
      </c>
      <c r="P5" s="9" t="s">
        <v>75</v>
      </c>
      <c r="Q5" s="9" t="s">
        <v>77</v>
      </c>
      <c r="R5" s="9" t="s">
        <v>78</v>
      </c>
      <c r="S5" s="9" t="s">
        <v>132</v>
      </c>
      <c r="T5" s="9" t="s">
        <v>133</v>
      </c>
    </row>
    <row r="6" spans="1:20" ht="15">
      <c r="B6" s="85" t="s">
        <v>6</v>
      </c>
      <c r="C6" s="85" t="s">
        <v>7</v>
      </c>
      <c r="D6" s="85" t="s">
        <v>8</v>
      </c>
      <c r="E6" s="85" t="s">
        <v>9</v>
      </c>
      <c r="F6" s="85" t="s">
        <v>10</v>
      </c>
      <c r="G6" s="85" t="s">
        <v>11</v>
      </c>
      <c r="H6" s="85" t="s">
        <v>12</v>
      </c>
      <c r="I6" s="85" t="s">
        <v>13</v>
      </c>
      <c r="J6" s="85" t="s">
        <v>14</v>
      </c>
      <c r="K6" s="85" t="s">
        <v>15</v>
      </c>
      <c r="L6" s="85" t="s">
        <v>16</v>
      </c>
      <c r="M6" s="85" t="s">
        <v>17</v>
      </c>
      <c r="N6" s="85" t="s">
        <v>334</v>
      </c>
      <c r="O6" s="85" t="s">
        <v>80</v>
      </c>
      <c r="P6" s="85" t="s">
        <v>134</v>
      </c>
      <c r="Q6" s="85" t="s">
        <v>135</v>
      </c>
      <c r="R6" s="85" t="s">
        <v>136</v>
      </c>
      <c r="S6" s="85" t="s">
        <v>137</v>
      </c>
      <c r="T6" s="85" t="s">
        <v>138</v>
      </c>
    </row>
    <row r="7" spans="1:20" ht="69.599999999999994">
      <c r="A7" s="1">
        <v>1</v>
      </c>
      <c r="B7" s="214" t="s">
        <v>498</v>
      </c>
      <c r="C7" s="268">
        <v>22000000</v>
      </c>
      <c r="D7" s="268">
        <v>6734405</v>
      </c>
      <c r="E7" s="268">
        <v>6734405</v>
      </c>
      <c r="F7" s="86"/>
      <c r="G7" s="86"/>
      <c r="H7" s="86"/>
      <c r="I7" s="87"/>
      <c r="J7" s="87"/>
      <c r="K7" s="87"/>
      <c r="L7" s="88">
        <f t="shared" ref="L7:L33" si="0">C7+F7</f>
        <v>22000000</v>
      </c>
      <c r="M7" s="88">
        <f t="shared" ref="M7:M33" si="1">D7+G7</f>
        <v>6734405</v>
      </c>
      <c r="N7" s="88">
        <f t="shared" ref="N7:N33" si="2">E7+H7</f>
        <v>6734405</v>
      </c>
      <c r="O7" s="88">
        <f t="shared" ref="O7:O33" si="3">C7</f>
        <v>22000000</v>
      </c>
      <c r="P7" s="88"/>
      <c r="Q7" s="88">
        <f t="shared" ref="Q7:Q33" si="4">D7</f>
        <v>6734405</v>
      </c>
      <c r="R7" s="88"/>
      <c r="S7" s="88">
        <f t="shared" ref="S7:S33" si="5">E7</f>
        <v>6734405</v>
      </c>
      <c r="T7" s="87"/>
    </row>
    <row r="8" spans="1:20" ht="34.799999999999997">
      <c r="A8" s="1">
        <v>2</v>
      </c>
      <c r="B8" s="214" t="s">
        <v>499</v>
      </c>
      <c r="C8" s="268">
        <f>12000000/1.27</f>
        <v>9448818.8976377957</v>
      </c>
      <c r="D8" s="268">
        <v>10163800</v>
      </c>
      <c r="E8" s="268">
        <v>10163800</v>
      </c>
      <c r="F8" s="86"/>
      <c r="G8" s="86"/>
      <c r="H8" s="86"/>
      <c r="I8" s="87"/>
      <c r="J8" s="87"/>
      <c r="K8" s="87"/>
      <c r="L8" s="88">
        <f t="shared" si="0"/>
        <v>9448818.8976377957</v>
      </c>
      <c r="M8" s="88">
        <f t="shared" si="1"/>
        <v>10163800</v>
      </c>
      <c r="N8" s="88">
        <f t="shared" si="2"/>
        <v>10163800</v>
      </c>
      <c r="O8" s="88">
        <f t="shared" si="3"/>
        <v>9448818.8976377957</v>
      </c>
      <c r="P8" s="88"/>
      <c r="Q8" s="88">
        <f t="shared" si="4"/>
        <v>10163800</v>
      </c>
      <c r="R8" s="88"/>
      <c r="S8" s="88">
        <f t="shared" si="5"/>
        <v>10163800</v>
      </c>
      <c r="T8" s="87"/>
    </row>
    <row r="9" spans="1:20" ht="34.799999999999997">
      <c r="A9" s="1">
        <v>3</v>
      </c>
      <c r="B9" s="214" t="s">
        <v>500</v>
      </c>
      <c r="C9" s="268">
        <f>15000000/1.27</f>
        <v>11811023.622047244</v>
      </c>
      <c r="D9" s="268">
        <v>0</v>
      </c>
      <c r="E9" s="268">
        <v>0</v>
      </c>
      <c r="F9" s="86"/>
      <c r="G9" s="86"/>
      <c r="H9" s="86"/>
      <c r="I9" s="87"/>
      <c r="J9" s="87"/>
      <c r="K9" s="87"/>
      <c r="L9" s="88">
        <f t="shared" si="0"/>
        <v>11811023.622047244</v>
      </c>
      <c r="M9" s="88">
        <f t="shared" si="1"/>
        <v>0</v>
      </c>
      <c r="N9" s="88">
        <f t="shared" si="2"/>
        <v>0</v>
      </c>
      <c r="O9" s="88">
        <f t="shared" si="3"/>
        <v>11811023.622047244</v>
      </c>
      <c r="P9" s="88"/>
      <c r="Q9" s="88">
        <f t="shared" si="4"/>
        <v>0</v>
      </c>
      <c r="R9" s="88"/>
      <c r="S9" s="88">
        <f t="shared" si="5"/>
        <v>0</v>
      </c>
      <c r="T9" s="87"/>
    </row>
    <row r="10" spans="1:20">
      <c r="A10" s="1">
        <v>4</v>
      </c>
      <c r="B10" s="214" t="s">
        <v>501</v>
      </c>
      <c r="C10" s="268">
        <v>21000000</v>
      </c>
      <c r="D10" s="268">
        <v>0</v>
      </c>
      <c r="E10" s="268">
        <v>0</v>
      </c>
      <c r="F10" s="86"/>
      <c r="G10" s="86"/>
      <c r="H10" s="86"/>
      <c r="I10" s="87"/>
      <c r="J10" s="87"/>
      <c r="K10" s="87"/>
      <c r="L10" s="88">
        <f t="shared" si="0"/>
        <v>21000000</v>
      </c>
      <c r="M10" s="88">
        <f t="shared" si="1"/>
        <v>0</v>
      </c>
      <c r="N10" s="88">
        <f t="shared" si="2"/>
        <v>0</v>
      </c>
      <c r="O10" s="88">
        <f t="shared" si="3"/>
        <v>21000000</v>
      </c>
      <c r="P10" s="88"/>
      <c r="Q10" s="88">
        <f t="shared" si="4"/>
        <v>0</v>
      </c>
      <c r="R10" s="88"/>
      <c r="S10" s="88">
        <f t="shared" si="5"/>
        <v>0</v>
      </c>
      <c r="T10" s="87"/>
    </row>
    <row r="11" spans="1:20">
      <c r="A11" s="1">
        <v>5</v>
      </c>
      <c r="B11" s="214" t="s">
        <v>502</v>
      </c>
      <c r="C11" s="268">
        <v>20000000</v>
      </c>
      <c r="D11" s="268">
        <v>20419196</v>
      </c>
      <c r="E11" s="268">
        <v>20419196</v>
      </c>
      <c r="F11" s="86"/>
      <c r="G11" s="86"/>
      <c r="H11" s="86"/>
      <c r="I11" s="87"/>
      <c r="J11" s="87"/>
      <c r="K11" s="87"/>
      <c r="L11" s="88">
        <f t="shared" si="0"/>
        <v>20000000</v>
      </c>
      <c r="M11" s="88">
        <f t="shared" si="1"/>
        <v>20419196</v>
      </c>
      <c r="N11" s="88">
        <f t="shared" si="2"/>
        <v>20419196</v>
      </c>
      <c r="O11" s="88">
        <f t="shared" si="3"/>
        <v>20000000</v>
      </c>
      <c r="P11" s="88"/>
      <c r="Q11" s="88">
        <f t="shared" si="4"/>
        <v>20419196</v>
      </c>
      <c r="R11" s="88"/>
      <c r="S11" s="88">
        <f t="shared" si="5"/>
        <v>20419196</v>
      </c>
      <c r="T11" s="87"/>
    </row>
    <row r="12" spans="1:20" ht="34.799999999999997">
      <c r="A12" s="1">
        <v>6</v>
      </c>
      <c r="B12" s="214" t="s">
        <v>503</v>
      </c>
      <c r="C12" s="268">
        <v>20000000</v>
      </c>
      <c r="D12" s="268">
        <v>5452202</v>
      </c>
      <c r="E12" s="268">
        <v>5452202</v>
      </c>
      <c r="F12" s="86"/>
      <c r="G12" s="86"/>
      <c r="H12" s="86"/>
      <c r="I12" s="87"/>
      <c r="J12" s="87"/>
      <c r="K12" s="87"/>
      <c r="L12" s="88">
        <f t="shared" si="0"/>
        <v>20000000</v>
      </c>
      <c r="M12" s="88">
        <f t="shared" si="1"/>
        <v>5452202</v>
      </c>
      <c r="N12" s="88">
        <f t="shared" si="2"/>
        <v>5452202</v>
      </c>
      <c r="O12" s="88">
        <f t="shared" si="3"/>
        <v>20000000</v>
      </c>
      <c r="P12" s="88"/>
      <c r="Q12" s="88">
        <f t="shared" si="4"/>
        <v>5452202</v>
      </c>
      <c r="R12" s="88"/>
      <c r="S12" s="88">
        <f t="shared" si="5"/>
        <v>5452202</v>
      </c>
      <c r="T12" s="87"/>
    </row>
    <row r="13" spans="1:20">
      <c r="A13" s="1">
        <v>7</v>
      </c>
      <c r="B13" s="214" t="s">
        <v>504</v>
      </c>
      <c r="C13" s="268">
        <v>10000000</v>
      </c>
      <c r="D13" s="268">
        <v>2495600</v>
      </c>
      <c r="E13" s="268">
        <v>2495600</v>
      </c>
      <c r="F13" s="86"/>
      <c r="G13" s="86"/>
      <c r="H13" s="86"/>
      <c r="I13" s="87"/>
      <c r="J13" s="87"/>
      <c r="K13" s="87"/>
      <c r="L13" s="88">
        <f t="shared" si="0"/>
        <v>10000000</v>
      </c>
      <c r="M13" s="88">
        <f t="shared" si="1"/>
        <v>2495600</v>
      </c>
      <c r="N13" s="88">
        <f t="shared" si="2"/>
        <v>2495600</v>
      </c>
      <c r="O13" s="88">
        <f t="shared" si="3"/>
        <v>10000000</v>
      </c>
      <c r="P13" s="88"/>
      <c r="Q13" s="88">
        <f t="shared" si="4"/>
        <v>2495600</v>
      </c>
      <c r="R13" s="88"/>
      <c r="S13" s="88">
        <f t="shared" si="5"/>
        <v>2495600</v>
      </c>
      <c r="T13" s="87"/>
    </row>
    <row r="14" spans="1:20">
      <c r="A14" s="1">
        <v>8</v>
      </c>
      <c r="B14" s="214" t="s">
        <v>505</v>
      </c>
      <c r="C14" s="268">
        <f>5000000/1.27</f>
        <v>3937007.874015748</v>
      </c>
      <c r="D14" s="268">
        <v>4352922</v>
      </c>
      <c r="E14" s="268">
        <v>4352922</v>
      </c>
      <c r="F14" s="86"/>
      <c r="G14" s="86"/>
      <c r="H14" s="86"/>
      <c r="I14" s="87"/>
      <c r="J14" s="87"/>
      <c r="K14" s="87"/>
      <c r="L14" s="88">
        <f t="shared" si="0"/>
        <v>3937007.874015748</v>
      </c>
      <c r="M14" s="88">
        <f t="shared" si="1"/>
        <v>4352922</v>
      </c>
      <c r="N14" s="88">
        <f t="shared" si="2"/>
        <v>4352922</v>
      </c>
      <c r="O14" s="88">
        <f t="shared" si="3"/>
        <v>3937007.874015748</v>
      </c>
      <c r="P14" s="88"/>
      <c r="Q14" s="88">
        <f t="shared" si="4"/>
        <v>4352922</v>
      </c>
      <c r="R14" s="88"/>
      <c r="S14" s="88">
        <f t="shared" si="5"/>
        <v>4352922</v>
      </c>
      <c r="T14" s="87"/>
    </row>
    <row r="15" spans="1:20">
      <c r="A15" s="1">
        <v>9</v>
      </c>
      <c r="B15" s="269" t="s">
        <v>357</v>
      </c>
      <c r="C15" s="268">
        <v>2000000</v>
      </c>
      <c r="D15" s="268">
        <v>0</v>
      </c>
      <c r="E15" s="268">
        <v>0</v>
      </c>
      <c r="F15" s="86"/>
      <c r="G15" s="86"/>
      <c r="H15" s="86"/>
      <c r="I15" s="87"/>
      <c r="J15" s="87"/>
      <c r="K15" s="87"/>
      <c r="L15" s="88">
        <f t="shared" si="0"/>
        <v>2000000</v>
      </c>
      <c r="M15" s="88">
        <f t="shared" si="1"/>
        <v>0</v>
      </c>
      <c r="N15" s="88">
        <f t="shared" si="2"/>
        <v>0</v>
      </c>
      <c r="O15" s="88">
        <f t="shared" si="3"/>
        <v>2000000</v>
      </c>
      <c r="P15" s="88"/>
      <c r="Q15" s="88">
        <f t="shared" si="4"/>
        <v>0</v>
      </c>
      <c r="R15" s="88"/>
      <c r="S15" s="88">
        <f t="shared" si="5"/>
        <v>0</v>
      </c>
      <c r="T15" s="87"/>
    </row>
    <row r="16" spans="1:20">
      <c r="A16" s="1">
        <v>10</v>
      </c>
      <c r="B16" s="269" t="s">
        <v>506</v>
      </c>
      <c r="C16" s="268">
        <v>2000000</v>
      </c>
      <c r="D16" s="268">
        <v>0</v>
      </c>
      <c r="E16" s="268">
        <v>0</v>
      </c>
      <c r="F16" s="86"/>
      <c r="G16" s="86"/>
      <c r="H16" s="86"/>
      <c r="I16" s="87"/>
      <c r="J16" s="87"/>
      <c r="K16" s="87"/>
      <c r="L16" s="88">
        <f t="shared" si="0"/>
        <v>2000000</v>
      </c>
      <c r="M16" s="88">
        <f t="shared" si="1"/>
        <v>0</v>
      </c>
      <c r="N16" s="88">
        <f t="shared" si="2"/>
        <v>0</v>
      </c>
      <c r="O16" s="88">
        <f t="shared" si="3"/>
        <v>2000000</v>
      </c>
      <c r="P16" s="88"/>
      <c r="Q16" s="88">
        <f t="shared" si="4"/>
        <v>0</v>
      </c>
      <c r="R16" s="88"/>
      <c r="S16" s="88">
        <f t="shared" si="5"/>
        <v>0</v>
      </c>
      <c r="T16" s="87"/>
    </row>
    <row r="17" spans="1:22">
      <c r="A17" s="1">
        <v>11</v>
      </c>
      <c r="B17" s="214" t="s">
        <v>507</v>
      </c>
      <c r="C17" s="268">
        <f>8000000/1.27</f>
        <v>6299212.5984251965</v>
      </c>
      <c r="D17" s="268">
        <v>0</v>
      </c>
      <c r="E17" s="268">
        <v>0</v>
      </c>
      <c r="F17" s="86"/>
      <c r="G17" s="86"/>
      <c r="H17" s="86"/>
      <c r="I17" s="87"/>
      <c r="J17" s="87"/>
      <c r="K17" s="87"/>
      <c r="L17" s="88">
        <f t="shared" si="0"/>
        <v>6299212.5984251965</v>
      </c>
      <c r="M17" s="88">
        <f t="shared" si="1"/>
        <v>0</v>
      </c>
      <c r="N17" s="88">
        <f t="shared" si="2"/>
        <v>0</v>
      </c>
      <c r="O17" s="88">
        <f t="shared" si="3"/>
        <v>6299212.5984251965</v>
      </c>
      <c r="P17" s="88"/>
      <c r="Q17" s="88">
        <f t="shared" si="4"/>
        <v>0</v>
      </c>
      <c r="R17" s="88"/>
      <c r="S17" s="88">
        <f t="shared" si="5"/>
        <v>0</v>
      </c>
      <c r="T17" s="87"/>
    </row>
    <row r="18" spans="1:22">
      <c r="A18" s="1">
        <v>12</v>
      </c>
      <c r="B18" s="269" t="s">
        <v>508</v>
      </c>
      <c r="C18" s="268">
        <f>3200000/1.27</f>
        <v>2519685.0393700786</v>
      </c>
      <c r="D18" s="268">
        <v>0</v>
      </c>
      <c r="E18" s="268">
        <v>0</v>
      </c>
      <c r="F18" s="86"/>
      <c r="G18" s="86"/>
      <c r="H18" s="86"/>
      <c r="I18" s="87"/>
      <c r="J18" s="87"/>
      <c r="K18" s="87"/>
      <c r="L18" s="88">
        <f t="shared" si="0"/>
        <v>2519685.0393700786</v>
      </c>
      <c r="M18" s="88">
        <f t="shared" si="1"/>
        <v>0</v>
      </c>
      <c r="N18" s="88">
        <f t="shared" si="2"/>
        <v>0</v>
      </c>
      <c r="O18" s="88">
        <f t="shared" si="3"/>
        <v>2519685.0393700786</v>
      </c>
      <c r="P18" s="88"/>
      <c r="Q18" s="88">
        <f t="shared" si="4"/>
        <v>0</v>
      </c>
      <c r="R18" s="88"/>
      <c r="S18" s="88">
        <f t="shared" si="5"/>
        <v>0</v>
      </c>
      <c r="T18" s="87"/>
    </row>
    <row r="19" spans="1:22">
      <c r="A19" s="1">
        <v>13</v>
      </c>
      <c r="B19" s="269" t="s">
        <v>509</v>
      </c>
      <c r="C19" s="268">
        <v>4000000</v>
      </c>
      <c r="D19" s="268">
        <v>0</v>
      </c>
      <c r="E19" s="268">
        <v>0</v>
      </c>
      <c r="F19" s="86"/>
      <c r="G19" s="86"/>
      <c r="H19" s="86"/>
      <c r="I19" s="87"/>
      <c r="J19" s="87"/>
      <c r="K19" s="87"/>
      <c r="L19" s="88">
        <f t="shared" si="0"/>
        <v>4000000</v>
      </c>
      <c r="M19" s="88">
        <f t="shared" si="1"/>
        <v>0</v>
      </c>
      <c r="N19" s="88">
        <f t="shared" si="2"/>
        <v>0</v>
      </c>
      <c r="O19" s="88">
        <f t="shared" si="3"/>
        <v>4000000</v>
      </c>
      <c r="P19" s="88"/>
      <c r="Q19" s="88">
        <f t="shared" si="4"/>
        <v>0</v>
      </c>
      <c r="R19" s="88"/>
      <c r="S19" s="88">
        <f t="shared" si="5"/>
        <v>0</v>
      </c>
      <c r="T19" s="87"/>
    </row>
    <row r="20" spans="1:22">
      <c r="A20" s="1">
        <v>14</v>
      </c>
      <c r="B20" s="269" t="s">
        <v>510</v>
      </c>
      <c r="C20" s="268">
        <f>8800000/1.27</f>
        <v>6929133.8582677161</v>
      </c>
      <c r="D20" s="268">
        <v>10500000</v>
      </c>
      <c r="E20" s="268">
        <v>10500000</v>
      </c>
      <c r="F20" s="86"/>
      <c r="G20" s="86"/>
      <c r="H20" s="86"/>
      <c r="I20" s="87"/>
      <c r="J20" s="87"/>
      <c r="K20" s="87"/>
      <c r="L20" s="88">
        <f t="shared" si="0"/>
        <v>6929133.8582677161</v>
      </c>
      <c r="M20" s="88">
        <f t="shared" si="1"/>
        <v>10500000</v>
      </c>
      <c r="N20" s="88">
        <f t="shared" si="2"/>
        <v>10500000</v>
      </c>
      <c r="O20" s="88">
        <f t="shared" si="3"/>
        <v>6929133.8582677161</v>
      </c>
      <c r="P20" s="88"/>
      <c r="Q20" s="88">
        <f t="shared" si="4"/>
        <v>10500000</v>
      </c>
      <c r="R20" s="88"/>
      <c r="S20" s="88">
        <f t="shared" si="5"/>
        <v>10500000</v>
      </c>
      <c r="T20" s="87"/>
    </row>
    <row r="21" spans="1:22">
      <c r="A21" s="1">
        <v>15</v>
      </c>
      <c r="B21" s="214" t="s">
        <v>511</v>
      </c>
      <c r="C21" s="268">
        <v>3000000</v>
      </c>
      <c r="D21" s="268">
        <v>1791520</v>
      </c>
      <c r="E21" s="268">
        <v>1791520</v>
      </c>
      <c r="F21" s="86"/>
      <c r="G21" s="86"/>
      <c r="H21" s="86"/>
      <c r="I21" s="87"/>
      <c r="J21" s="87"/>
      <c r="K21" s="87"/>
      <c r="L21" s="88">
        <f t="shared" si="0"/>
        <v>3000000</v>
      </c>
      <c r="M21" s="88">
        <f t="shared" si="1"/>
        <v>1791520</v>
      </c>
      <c r="N21" s="88">
        <f t="shared" si="2"/>
        <v>1791520</v>
      </c>
      <c r="O21" s="88">
        <f t="shared" si="3"/>
        <v>3000000</v>
      </c>
      <c r="P21" s="88"/>
      <c r="Q21" s="88">
        <f t="shared" si="4"/>
        <v>1791520</v>
      </c>
      <c r="R21" s="88"/>
      <c r="S21" s="88">
        <f t="shared" si="5"/>
        <v>1791520</v>
      </c>
      <c r="T21" s="87"/>
    </row>
    <row r="22" spans="1:22" ht="69.599999999999994">
      <c r="A22" s="1">
        <v>16</v>
      </c>
      <c r="B22" s="214" t="s">
        <v>512</v>
      </c>
      <c r="C22" s="268">
        <v>2500000</v>
      </c>
      <c r="D22" s="268">
        <v>0</v>
      </c>
      <c r="E22" s="268">
        <v>0</v>
      </c>
      <c r="F22" s="86"/>
      <c r="G22" s="86"/>
      <c r="H22" s="86"/>
      <c r="I22" s="87"/>
      <c r="J22" s="87"/>
      <c r="K22" s="87"/>
      <c r="L22" s="88">
        <f t="shared" si="0"/>
        <v>2500000</v>
      </c>
      <c r="M22" s="88">
        <f t="shared" si="1"/>
        <v>0</v>
      </c>
      <c r="N22" s="88">
        <f t="shared" si="2"/>
        <v>0</v>
      </c>
      <c r="O22" s="88">
        <f t="shared" si="3"/>
        <v>2500000</v>
      </c>
      <c r="P22" s="88"/>
      <c r="Q22" s="88">
        <f t="shared" si="4"/>
        <v>0</v>
      </c>
      <c r="R22" s="88"/>
      <c r="S22" s="88">
        <f t="shared" si="5"/>
        <v>0</v>
      </c>
      <c r="T22" s="87"/>
    </row>
    <row r="23" spans="1:22">
      <c r="A23" s="1">
        <v>17</v>
      </c>
      <c r="B23" s="214" t="s">
        <v>513</v>
      </c>
      <c r="C23" s="268">
        <v>5000000</v>
      </c>
      <c r="D23" s="268">
        <v>0</v>
      </c>
      <c r="E23" s="268">
        <v>0</v>
      </c>
      <c r="F23" s="86"/>
      <c r="G23" s="86"/>
      <c r="H23" s="86"/>
      <c r="I23" s="87"/>
      <c r="J23" s="87"/>
      <c r="K23" s="87"/>
      <c r="L23" s="88">
        <f t="shared" si="0"/>
        <v>5000000</v>
      </c>
      <c r="M23" s="88">
        <f t="shared" si="1"/>
        <v>0</v>
      </c>
      <c r="N23" s="88">
        <f t="shared" si="2"/>
        <v>0</v>
      </c>
      <c r="O23" s="88">
        <f t="shared" si="3"/>
        <v>5000000</v>
      </c>
      <c r="P23" s="88"/>
      <c r="Q23" s="88">
        <f t="shared" si="4"/>
        <v>0</v>
      </c>
      <c r="R23" s="88"/>
      <c r="S23" s="88">
        <f t="shared" si="5"/>
        <v>0</v>
      </c>
      <c r="T23" s="87"/>
    </row>
    <row r="24" spans="1:22">
      <c r="A24" s="1">
        <v>18</v>
      </c>
      <c r="B24" s="214" t="s">
        <v>514</v>
      </c>
      <c r="C24" s="268">
        <v>1200000</v>
      </c>
      <c r="D24" s="268">
        <v>0</v>
      </c>
      <c r="E24" s="268">
        <v>0</v>
      </c>
      <c r="F24" s="86"/>
      <c r="G24" s="86"/>
      <c r="H24" s="86"/>
      <c r="I24" s="87"/>
      <c r="J24" s="87"/>
      <c r="K24" s="87"/>
      <c r="L24" s="88">
        <f t="shared" si="0"/>
        <v>1200000</v>
      </c>
      <c r="M24" s="88">
        <f t="shared" si="1"/>
        <v>0</v>
      </c>
      <c r="N24" s="88">
        <f t="shared" si="2"/>
        <v>0</v>
      </c>
      <c r="O24" s="88">
        <f t="shared" si="3"/>
        <v>1200000</v>
      </c>
      <c r="P24" s="88"/>
      <c r="Q24" s="88">
        <f t="shared" si="4"/>
        <v>0</v>
      </c>
      <c r="R24" s="88"/>
      <c r="S24" s="88">
        <f t="shared" si="5"/>
        <v>0</v>
      </c>
      <c r="T24" s="87"/>
    </row>
    <row r="25" spans="1:22">
      <c r="A25" s="1">
        <v>19</v>
      </c>
      <c r="B25" s="214" t="s">
        <v>515</v>
      </c>
      <c r="C25" s="268">
        <v>0</v>
      </c>
      <c r="D25" s="268">
        <v>250000</v>
      </c>
      <c r="E25" s="268">
        <v>250000</v>
      </c>
      <c r="F25" s="86"/>
      <c r="G25" s="86"/>
      <c r="H25" s="86"/>
      <c r="I25" s="87"/>
      <c r="J25" s="87"/>
      <c r="K25" s="87"/>
      <c r="L25" s="88">
        <f t="shared" si="0"/>
        <v>0</v>
      </c>
      <c r="M25" s="88">
        <f t="shared" si="1"/>
        <v>250000</v>
      </c>
      <c r="N25" s="88">
        <f t="shared" si="2"/>
        <v>250000</v>
      </c>
      <c r="O25" s="88">
        <f t="shared" si="3"/>
        <v>0</v>
      </c>
      <c r="P25" s="88"/>
      <c r="Q25" s="88">
        <f t="shared" si="4"/>
        <v>250000</v>
      </c>
      <c r="R25" s="88"/>
      <c r="S25" s="88">
        <f t="shared" si="5"/>
        <v>250000</v>
      </c>
      <c r="T25" s="87"/>
    </row>
    <row r="26" spans="1:22" ht="34.799999999999997">
      <c r="A26" s="1">
        <v>20</v>
      </c>
      <c r="B26" s="214" t="s">
        <v>516</v>
      </c>
      <c r="C26" s="268">
        <v>5000000</v>
      </c>
      <c r="D26" s="268">
        <f>116459+3500000</f>
        <v>3616459</v>
      </c>
      <c r="E26" s="268">
        <f>116459+3500000</f>
        <v>3616459</v>
      </c>
      <c r="F26" s="86"/>
      <c r="G26" s="86"/>
      <c r="H26" s="86"/>
      <c r="I26" s="87"/>
      <c r="J26" s="87"/>
      <c r="K26" s="87"/>
      <c r="L26" s="88">
        <f t="shared" si="0"/>
        <v>5000000</v>
      </c>
      <c r="M26" s="88">
        <f t="shared" si="1"/>
        <v>3616459</v>
      </c>
      <c r="N26" s="88">
        <f t="shared" si="2"/>
        <v>3616459</v>
      </c>
      <c r="O26" s="88">
        <f t="shared" si="3"/>
        <v>5000000</v>
      </c>
      <c r="P26" s="88"/>
      <c r="Q26" s="88">
        <f t="shared" si="4"/>
        <v>3616459</v>
      </c>
      <c r="R26" s="88"/>
      <c r="S26" s="88">
        <f t="shared" si="5"/>
        <v>3616459</v>
      </c>
      <c r="T26" s="87"/>
    </row>
    <row r="27" spans="1:22">
      <c r="A27" s="1">
        <v>21</v>
      </c>
      <c r="B27" s="214" t="s">
        <v>517</v>
      </c>
      <c r="C27" s="268">
        <f>20000000/1.27</f>
        <v>15748031.496062992</v>
      </c>
      <c r="D27" s="268">
        <v>0</v>
      </c>
      <c r="E27" s="268">
        <v>0</v>
      </c>
      <c r="F27" s="86"/>
      <c r="G27" s="86"/>
      <c r="H27" s="86"/>
      <c r="I27" s="87"/>
      <c r="J27" s="87"/>
      <c r="K27" s="87"/>
      <c r="L27" s="88">
        <f t="shared" si="0"/>
        <v>15748031.496062992</v>
      </c>
      <c r="M27" s="88">
        <f t="shared" si="1"/>
        <v>0</v>
      </c>
      <c r="N27" s="88">
        <f t="shared" si="2"/>
        <v>0</v>
      </c>
      <c r="O27" s="88">
        <f t="shared" si="3"/>
        <v>15748031.496062992</v>
      </c>
      <c r="P27" s="88"/>
      <c r="Q27" s="88">
        <f t="shared" si="4"/>
        <v>0</v>
      </c>
      <c r="R27" s="88"/>
      <c r="S27" s="88">
        <f t="shared" si="5"/>
        <v>0</v>
      </c>
      <c r="T27" s="87"/>
    </row>
    <row r="28" spans="1:22" ht="52.2">
      <c r="A28" s="1">
        <v>22</v>
      </c>
      <c r="B28" s="214" t="s">
        <v>518</v>
      </c>
      <c r="C28" s="268">
        <v>1000000</v>
      </c>
      <c r="D28" s="268">
        <v>0</v>
      </c>
      <c r="E28" s="268">
        <v>0</v>
      </c>
      <c r="F28" s="86"/>
      <c r="G28" s="86"/>
      <c r="H28" s="86"/>
      <c r="I28" s="87"/>
      <c r="J28" s="87"/>
      <c r="K28" s="87"/>
      <c r="L28" s="88">
        <f t="shared" si="0"/>
        <v>1000000</v>
      </c>
      <c r="M28" s="88">
        <f t="shared" si="1"/>
        <v>0</v>
      </c>
      <c r="N28" s="88">
        <f t="shared" si="2"/>
        <v>0</v>
      </c>
      <c r="O28" s="88">
        <f t="shared" si="3"/>
        <v>1000000</v>
      </c>
      <c r="P28" s="88"/>
      <c r="Q28" s="88">
        <f t="shared" si="4"/>
        <v>0</v>
      </c>
      <c r="R28" s="88"/>
      <c r="S28" s="88">
        <f t="shared" si="5"/>
        <v>0</v>
      </c>
      <c r="T28" s="87"/>
    </row>
    <row r="29" spans="1:22">
      <c r="A29" s="1">
        <v>23</v>
      </c>
      <c r="B29" s="214" t="s">
        <v>519</v>
      </c>
      <c r="C29" s="268">
        <v>8000000</v>
      </c>
      <c r="D29" s="268">
        <v>9228465</v>
      </c>
      <c r="E29" s="268">
        <v>9228465</v>
      </c>
      <c r="F29" s="86"/>
      <c r="G29" s="86"/>
      <c r="H29" s="86"/>
      <c r="I29" s="87"/>
      <c r="J29" s="87"/>
      <c r="K29" s="87"/>
      <c r="L29" s="88">
        <f t="shared" si="0"/>
        <v>8000000</v>
      </c>
      <c r="M29" s="88">
        <f t="shared" si="1"/>
        <v>9228465</v>
      </c>
      <c r="N29" s="88">
        <f t="shared" si="2"/>
        <v>9228465</v>
      </c>
      <c r="O29" s="88">
        <f t="shared" si="3"/>
        <v>8000000</v>
      </c>
      <c r="P29" s="88"/>
      <c r="Q29" s="88">
        <f t="shared" si="4"/>
        <v>9228465</v>
      </c>
      <c r="R29" s="88"/>
      <c r="S29" s="88">
        <f t="shared" si="5"/>
        <v>9228465</v>
      </c>
      <c r="T29" s="87"/>
    </row>
    <row r="30" spans="1:22">
      <c r="A30" s="1">
        <v>24</v>
      </c>
      <c r="B30" s="214" t="s">
        <v>520</v>
      </c>
      <c r="C30" s="270">
        <v>6000000</v>
      </c>
      <c r="D30" s="270">
        <v>0</v>
      </c>
      <c r="E30" s="270">
        <v>0</v>
      </c>
      <c r="F30" s="86"/>
      <c r="G30" s="86"/>
      <c r="H30" s="86"/>
      <c r="I30" s="87"/>
      <c r="J30" s="87"/>
      <c r="K30" s="87"/>
      <c r="L30" s="88">
        <f t="shared" si="0"/>
        <v>6000000</v>
      </c>
      <c r="M30" s="88">
        <f t="shared" si="1"/>
        <v>0</v>
      </c>
      <c r="N30" s="88">
        <f t="shared" si="2"/>
        <v>0</v>
      </c>
      <c r="O30" s="88">
        <f t="shared" si="3"/>
        <v>6000000</v>
      </c>
      <c r="P30" s="87"/>
      <c r="Q30" s="88">
        <f t="shared" si="4"/>
        <v>0</v>
      </c>
      <c r="R30" s="87"/>
      <c r="S30" s="88">
        <f t="shared" si="5"/>
        <v>0</v>
      </c>
      <c r="T30" s="87"/>
    </row>
    <row r="31" spans="1:22">
      <c r="A31" s="1">
        <v>25</v>
      </c>
      <c r="B31" s="271" t="s">
        <v>521</v>
      </c>
      <c r="C31" s="272">
        <v>0</v>
      </c>
      <c r="D31" s="272">
        <v>2930000</v>
      </c>
      <c r="E31" s="272">
        <v>2930000</v>
      </c>
      <c r="F31" s="86"/>
      <c r="G31" s="88"/>
      <c r="H31" s="88"/>
      <c r="I31" s="87"/>
      <c r="J31" s="87"/>
      <c r="K31" s="87"/>
      <c r="L31" s="88">
        <f t="shared" si="0"/>
        <v>0</v>
      </c>
      <c r="M31" s="88">
        <f t="shared" si="1"/>
        <v>2930000</v>
      </c>
      <c r="N31" s="88">
        <f t="shared" si="2"/>
        <v>2930000</v>
      </c>
      <c r="O31" s="88">
        <f t="shared" si="3"/>
        <v>0</v>
      </c>
      <c r="P31" s="87"/>
      <c r="Q31" s="88">
        <f t="shared" si="4"/>
        <v>2930000</v>
      </c>
      <c r="R31" s="124"/>
      <c r="S31" s="88">
        <f t="shared" si="5"/>
        <v>2930000</v>
      </c>
      <c r="T31" s="124"/>
      <c r="U31" s="1"/>
      <c r="V31" s="1"/>
    </row>
    <row r="32" spans="1:22">
      <c r="A32" s="1">
        <v>26</v>
      </c>
      <c r="B32" s="277" t="s">
        <v>522</v>
      </c>
      <c r="C32" s="272">
        <v>7000000</v>
      </c>
      <c r="D32" s="272">
        <v>0</v>
      </c>
      <c r="E32" s="272">
        <v>0</v>
      </c>
      <c r="F32" s="86"/>
      <c r="G32" s="88"/>
      <c r="H32" s="88"/>
      <c r="I32" s="87"/>
      <c r="J32" s="87"/>
      <c r="K32" s="87"/>
      <c r="L32" s="88">
        <f t="shared" si="0"/>
        <v>7000000</v>
      </c>
      <c r="M32" s="88">
        <f t="shared" si="1"/>
        <v>0</v>
      </c>
      <c r="N32" s="88">
        <f t="shared" si="2"/>
        <v>0</v>
      </c>
      <c r="O32" s="88">
        <f t="shared" si="3"/>
        <v>7000000</v>
      </c>
      <c r="P32" s="87"/>
      <c r="Q32" s="88">
        <f t="shared" si="4"/>
        <v>0</v>
      </c>
      <c r="R32" s="124"/>
      <c r="S32" s="88">
        <f t="shared" si="5"/>
        <v>0</v>
      </c>
      <c r="T32" s="124"/>
      <c r="U32" s="1"/>
      <c r="V32" s="1"/>
    </row>
    <row r="33" spans="1:22">
      <c r="A33" s="1">
        <v>27</v>
      </c>
      <c r="B33" s="216" t="s">
        <v>523</v>
      </c>
      <c r="C33" s="272">
        <v>0</v>
      </c>
      <c r="D33" s="272">
        <f>1600000+7870000+500000+46421860+310000</f>
        <v>56701860</v>
      </c>
      <c r="E33" s="272">
        <f>1600000+7870000+500000+46421860+310000</f>
        <v>56701860</v>
      </c>
      <c r="F33" s="87"/>
      <c r="G33" s="87"/>
      <c r="H33" s="87"/>
      <c r="I33" s="87"/>
      <c r="J33" s="87"/>
      <c r="K33" s="87"/>
      <c r="L33" s="88">
        <f t="shared" si="0"/>
        <v>0</v>
      </c>
      <c r="M33" s="88">
        <f t="shared" si="1"/>
        <v>56701860</v>
      </c>
      <c r="N33" s="88">
        <f t="shared" si="2"/>
        <v>56701860</v>
      </c>
      <c r="O33" s="88">
        <f t="shared" si="3"/>
        <v>0</v>
      </c>
      <c r="P33" s="87"/>
      <c r="Q33" s="88">
        <f t="shared" si="4"/>
        <v>56701860</v>
      </c>
      <c r="R33" s="124"/>
      <c r="S33" s="88">
        <f t="shared" si="5"/>
        <v>56701860</v>
      </c>
      <c r="T33" s="124"/>
      <c r="U33" s="1"/>
      <c r="V33" s="1"/>
    </row>
    <row r="34" spans="1:22">
      <c r="A34" s="1">
        <v>28</v>
      </c>
      <c r="B34" s="216" t="s">
        <v>524</v>
      </c>
      <c r="C34" s="272">
        <v>0</v>
      </c>
      <c r="D34" s="272">
        <v>12600000</v>
      </c>
      <c r="E34" s="272">
        <v>12600000</v>
      </c>
      <c r="F34" s="87"/>
      <c r="G34" s="87"/>
      <c r="H34" s="87"/>
      <c r="I34" s="87"/>
      <c r="J34" s="87"/>
      <c r="K34" s="87"/>
      <c r="L34" s="88">
        <f t="shared" ref="L34:L36" si="6">C34+F34</f>
        <v>0</v>
      </c>
      <c r="M34" s="88">
        <f t="shared" ref="M34:M36" si="7">D34+G34</f>
        <v>12600000</v>
      </c>
      <c r="N34" s="88">
        <f t="shared" ref="N34:N36" si="8">E34+H34</f>
        <v>12600000</v>
      </c>
      <c r="O34" s="88">
        <f t="shared" ref="O34:O36" si="9">C34</f>
        <v>0</v>
      </c>
      <c r="P34" s="87"/>
      <c r="Q34" s="88">
        <f t="shared" ref="Q34:Q36" si="10">D34</f>
        <v>12600000</v>
      </c>
      <c r="R34" s="124"/>
      <c r="S34" s="88">
        <f t="shared" ref="S34:S36" si="11">E34</f>
        <v>12600000</v>
      </c>
      <c r="T34" s="124"/>
      <c r="U34" s="1"/>
      <c r="V34" s="1"/>
    </row>
    <row r="35" spans="1:22">
      <c r="A35" s="1">
        <v>29</v>
      </c>
      <c r="B35" s="276" t="s">
        <v>365</v>
      </c>
      <c r="C35" s="273">
        <f>47626087-270000</f>
        <v>47356087</v>
      </c>
      <c r="D35" s="273">
        <v>23359890</v>
      </c>
      <c r="E35" s="273">
        <v>23359890</v>
      </c>
      <c r="F35" s="87"/>
      <c r="G35" s="87"/>
      <c r="H35" s="87"/>
      <c r="I35" s="87"/>
      <c r="J35" s="87"/>
      <c r="K35" s="87"/>
      <c r="L35" s="88">
        <f t="shared" si="6"/>
        <v>47356087</v>
      </c>
      <c r="M35" s="88">
        <f t="shared" si="7"/>
        <v>23359890</v>
      </c>
      <c r="N35" s="88">
        <f t="shared" si="8"/>
        <v>23359890</v>
      </c>
      <c r="O35" s="88">
        <f t="shared" si="9"/>
        <v>47356087</v>
      </c>
      <c r="P35" s="87"/>
      <c r="Q35" s="88">
        <f t="shared" si="10"/>
        <v>23359890</v>
      </c>
      <c r="R35" s="124"/>
      <c r="S35" s="88">
        <f t="shared" si="11"/>
        <v>23359890</v>
      </c>
      <c r="T35" s="124"/>
      <c r="U35" s="1"/>
      <c r="V35" s="1"/>
    </row>
    <row r="36" spans="1:22">
      <c r="A36" s="1">
        <v>30</v>
      </c>
      <c r="B36" s="89" t="s">
        <v>101</v>
      </c>
      <c r="C36" s="215">
        <f>SUM(C7:C35)</f>
        <v>243749000.38582677</v>
      </c>
      <c r="D36" s="215">
        <f>SUM(D7:D35)</f>
        <v>170596319</v>
      </c>
      <c r="E36" s="215">
        <f>SUM(E7:E35)</f>
        <v>170596319</v>
      </c>
      <c r="F36" s="87"/>
      <c r="G36" s="87"/>
      <c r="H36" s="87"/>
      <c r="I36" s="87"/>
      <c r="J36" s="87"/>
      <c r="K36" s="87"/>
      <c r="L36" s="88">
        <f t="shared" si="6"/>
        <v>243749000.38582677</v>
      </c>
      <c r="M36" s="88">
        <f t="shared" si="7"/>
        <v>170596319</v>
      </c>
      <c r="N36" s="88">
        <f t="shared" si="8"/>
        <v>170596319</v>
      </c>
      <c r="O36" s="88">
        <f t="shared" si="9"/>
        <v>243749000.38582677</v>
      </c>
      <c r="P36" s="87"/>
      <c r="Q36" s="88">
        <f t="shared" si="10"/>
        <v>170596319</v>
      </c>
      <c r="R36" s="124"/>
      <c r="S36" s="88">
        <f t="shared" si="11"/>
        <v>170596319</v>
      </c>
      <c r="T36" s="124"/>
      <c r="U36" s="1"/>
      <c r="V36" s="1"/>
    </row>
    <row r="37" spans="1:22">
      <c r="B37" s="278"/>
      <c r="C37" s="279"/>
      <c r="D37" s="279"/>
      <c r="E37" s="279"/>
      <c r="F37" s="280"/>
      <c r="G37" s="280"/>
      <c r="H37" s="280"/>
      <c r="I37" s="280"/>
      <c r="J37" s="280"/>
      <c r="K37" s="280"/>
      <c r="L37" s="281"/>
      <c r="M37" s="281"/>
      <c r="N37" s="281"/>
      <c r="O37" s="281"/>
      <c r="P37" s="280"/>
      <c r="Q37" s="281"/>
      <c r="R37" s="141"/>
      <c r="S37" s="281"/>
      <c r="T37" s="141"/>
      <c r="U37" s="1"/>
      <c r="V37" s="1"/>
    </row>
    <row r="38" spans="1:22">
      <c r="B38" s="83" t="s">
        <v>107</v>
      </c>
    </row>
    <row r="39" spans="1:22" ht="69">
      <c r="B39" s="84" t="s">
        <v>1</v>
      </c>
      <c r="C39" s="8" t="s">
        <v>2</v>
      </c>
      <c r="D39" s="8" t="s">
        <v>82</v>
      </c>
      <c r="E39" s="8" t="s">
        <v>128</v>
      </c>
      <c r="F39" s="8" t="s">
        <v>3</v>
      </c>
      <c r="G39" s="8" t="s">
        <v>108</v>
      </c>
      <c r="H39" s="8" t="s">
        <v>143</v>
      </c>
      <c r="I39" s="8" t="s">
        <v>76</v>
      </c>
      <c r="J39" s="8" t="s">
        <v>109</v>
      </c>
      <c r="K39" s="8" t="s">
        <v>144</v>
      </c>
      <c r="L39" s="9" t="s">
        <v>4</v>
      </c>
      <c r="M39" s="9" t="s">
        <v>5</v>
      </c>
      <c r="N39" s="9" t="s">
        <v>145</v>
      </c>
      <c r="O39" s="9" t="s">
        <v>74</v>
      </c>
      <c r="P39" s="9" t="s">
        <v>75</v>
      </c>
      <c r="Q39" s="9" t="s">
        <v>77</v>
      </c>
      <c r="R39" s="9" t="s">
        <v>78</v>
      </c>
      <c r="S39" s="9" t="s">
        <v>132</v>
      </c>
      <c r="T39" s="9" t="s">
        <v>133</v>
      </c>
      <c r="U39" s="1"/>
      <c r="V39" s="1"/>
    </row>
    <row r="40" spans="1:22" ht="15">
      <c r="B40" s="85" t="s">
        <v>6</v>
      </c>
      <c r="C40" s="85" t="s">
        <v>7</v>
      </c>
      <c r="D40" s="85" t="s">
        <v>8</v>
      </c>
      <c r="E40" s="85" t="s">
        <v>9</v>
      </c>
      <c r="F40" s="85" t="s">
        <v>10</v>
      </c>
      <c r="G40" s="85" t="s">
        <v>11</v>
      </c>
      <c r="H40" s="85" t="s">
        <v>12</v>
      </c>
      <c r="I40" s="85" t="s">
        <v>13</v>
      </c>
      <c r="J40" s="85" t="s">
        <v>14</v>
      </c>
      <c r="K40" s="85" t="s">
        <v>15</v>
      </c>
      <c r="L40" s="85" t="s">
        <v>16</v>
      </c>
      <c r="M40" s="85" t="s">
        <v>17</v>
      </c>
      <c r="N40" s="85" t="s">
        <v>334</v>
      </c>
      <c r="O40" s="85" t="s">
        <v>80</v>
      </c>
      <c r="P40" s="85" t="s">
        <v>134</v>
      </c>
      <c r="Q40" s="85" t="s">
        <v>135</v>
      </c>
      <c r="R40" s="85" t="s">
        <v>136</v>
      </c>
      <c r="S40" s="85" t="s">
        <v>137</v>
      </c>
      <c r="T40" s="85" t="s">
        <v>138</v>
      </c>
      <c r="U40" s="1"/>
      <c r="V40" s="1"/>
    </row>
    <row r="41" spans="1:22">
      <c r="A41" s="1">
        <v>1</v>
      </c>
      <c r="B41" s="269" t="s">
        <v>366</v>
      </c>
      <c r="C41" s="268">
        <v>1000000</v>
      </c>
      <c r="D41" s="268">
        <v>1260400</v>
      </c>
      <c r="E41" s="268">
        <v>1260400</v>
      </c>
      <c r="F41" s="88"/>
      <c r="G41" s="88"/>
      <c r="H41" s="88"/>
      <c r="I41" s="87"/>
      <c r="J41" s="87"/>
      <c r="K41" s="87"/>
      <c r="L41" s="88">
        <f t="shared" ref="L41:N43" si="12">C41+F41+I41</f>
        <v>1000000</v>
      </c>
      <c r="M41" s="88">
        <f t="shared" si="12"/>
        <v>1260400</v>
      </c>
      <c r="N41" s="88">
        <f t="shared" si="12"/>
        <v>1260400</v>
      </c>
      <c r="O41" s="88">
        <f t="shared" ref="O41:O43" si="13">L41</f>
        <v>1000000</v>
      </c>
      <c r="P41" s="88"/>
      <c r="Q41" s="88">
        <f t="shared" ref="Q41:Q43" si="14">M41</f>
        <v>1260400</v>
      </c>
      <c r="R41" s="88"/>
      <c r="S41" s="88">
        <f t="shared" ref="S41:S43" si="15">N41</f>
        <v>1260400</v>
      </c>
      <c r="T41" s="87"/>
      <c r="U41" s="1"/>
      <c r="V41" s="1"/>
    </row>
    <row r="42" spans="1:22">
      <c r="A42" s="1">
        <v>2</v>
      </c>
      <c r="B42" s="274" t="s">
        <v>365</v>
      </c>
      <c r="C42" s="275">
        <f>C41*0.27</f>
        <v>270000</v>
      </c>
      <c r="D42" s="275">
        <v>0</v>
      </c>
      <c r="E42" s="275">
        <v>0</v>
      </c>
      <c r="F42" s="88"/>
      <c r="G42" s="88"/>
      <c r="H42" s="88"/>
      <c r="I42" s="87"/>
      <c r="J42" s="87"/>
      <c r="K42" s="87"/>
      <c r="L42" s="88">
        <f t="shared" si="12"/>
        <v>270000</v>
      </c>
      <c r="M42" s="88">
        <f t="shared" si="12"/>
        <v>0</v>
      </c>
      <c r="N42" s="88">
        <f t="shared" si="12"/>
        <v>0</v>
      </c>
      <c r="O42" s="88">
        <f t="shared" si="13"/>
        <v>270000</v>
      </c>
      <c r="P42" s="88"/>
      <c r="Q42" s="88">
        <f t="shared" si="14"/>
        <v>0</v>
      </c>
      <c r="R42" s="88"/>
      <c r="S42" s="88">
        <f t="shared" si="15"/>
        <v>0</v>
      </c>
      <c r="T42" s="87"/>
      <c r="U42" s="1"/>
      <c r="V42" s="1"/>
    </row>
    <row r="43" spans="1:22" ht="40.65" customHeight="1">
      <c r="A43" s="1">
        <v>3</v>
      </c>
      <c r="B43" s="89" t="s">
        <v>101</v>
      </c>
      <c r="C43" s="215">
        <f>SUM(C41:C42)</f>
        <v>1270000</v>
      </c>
      <c r="D43" s="215">
        <f>SUM(D41:D42)</f>
        <v>1260400</v>
      </c>
      <c r="E43" s="215">
        <f t="shared" ref="E43" si="16">D43</f>
        <v>1260400</v>
      </c>
      <c r="F43" s="88"/>
      <c r="G43" s="88"/>
      <c r="H43" s="88"/>
      <c r="I43" s="87"/>
      <c r="J43" s="87"/>
      <c r="K43" s="87"/>
      <c r="L43" s="87">
        <f t="shared" si="12"/>
        <v>1270000</v>
      </c>
      <c r="M43" s="87">
        <f t="shared" si="12"/>
        <v>1260400</v>
      </c>
      <c r="N43" s="87">
        <f t="shared" si="12"/>
        <v>1260400</v>
      </c>
      <c r="O43" s="87">
        <f t="shared" si="13"/>
        <v>1270000</v>
      </c>
      <c r="P43" s="87"/>
      <c r="Q43" s="87">
        <f t="shared" si="14"/>
        <v>1260400</v>
      </c>
      <c r="R43" s="87"/>
      <c r="S43" s="87">
        <f t="shared" si="15"/>
        <v>1260400</v>
      </c>
      <c r="T43" s="87"/>
      <c r="U43" s="1"/>
      <c r="V43" s="1"/>
    </row>
    <row r="44" spans="1:22">
      <c r="C44" s="90"/>
      <c r="D44" s="9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"/>
      <c r="P44" s="1"/>
      <c r="Q44" s="1"/>
      <c r="R44" s="1"/>
      <c r="S44" s="1"/>
      <c r="T44" s="1"/>
      <c r="U44" s="1"/>
      <c r="V44" s="1"/>
    </row>
    <row r="45" spans="1:22">
      <c r="C45" s="64"/>
      <c r="D45" s="91"/>
      <c r="O45" s="1"/>
      <c r="P45" s="1"/>
      <c r="Q45" s="1"/>
      <c r="R45" s="1"/>
      <c r="S45" s="1"/>
      <c r="T45" s="1"/>
      <c r="U45" s="1"/>
      <c r="V45" s="1"/>
    </row>
    <row r="46" spans="1:22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"/>
      <c r="P46" s="1"/>
      <c r="Q46" s="1"/>
      <c r="R46" s="1"/>
      <c r="S46" s="1"/>
      <c r="T46" s="1"/>
      <c r="U46" s="1"/>
      <c r="V46" s="1"/>
    </row>
    <row r="47" spans="1:22" ht="13.2">
      <c r="B47" s="1"/>
      <c r="C47" s="64"/>
      <c r="D47" s="64"/>
      <c r="O47" s="1"/>
      <c r="P47" s="1"/>
      <c r="Q47" s="1"/>
    </row>
    <row r="48" spans="1:22" ht="13.2">
      <c r="B48" s="1"/>
      <c r="C48" s="64"/>
      <c r="D48" s="64"/>
      <c r="O48" s="1"/>
      <c r="P48" s="1"/>
      <c r="Q48" s="1"/>
    </row>
    <row r="49" spans="2:17" ht="15">
      <c r="B49" s="95"/>
      <c r="C49" s="64"/>
      <c r="D49" s="64"/>
      <c r="O49" s="1"/>
      <c r="P49" s="1"/>
      <c r="Q49" s="1"/>
    </row>
    <row r="50" spans="2:17" ht="13.2">
      <c r="B50" s="1"/>
      <c r="C50" s="64"/>
      <c r="D50" s="64"/>
      <c r="O50" s="1"/>
      <c r="P50" s="1"/>
      <c r="Q50" s="1"/>
    </row>
    <row r="51" spans="2:17" ht="13.2">
      <c r="B51" s="1"/>
      <c r="C51" s="64"/>
      <c r="D51" s="64"/>
      <c r="O51" s="1"/>
      <c r="P51" s="1"/>
      <c r="Q51" s="1"/>
    </row>
    <row r="52" spans="2:17" ht="13.2">
      <c r="B52" s="1"/>
      <c r="C52" s="64"/>
      <c r="D52" s="64"/>
      <c r="O52" s="1"/>
      <c r="P52" s="1"/>
      <c r="Q52" s="1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34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75" workbookViewId="0">
      <selection activeCell="I1" sqref="I1"/>
    </sheetView>
  </sheetViews>
  <sheetFormatPr defaultColWidth="9.109375" defaultRowHeight="13.2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>
      <c r="C1" s="5"/>
      <c r="I1" s="181" t="s">
        <v>751</v>
      </c>
    </row>
    <row r="2" spans="1:24" ht="20.399999999999999">
      <c r="B2" s="35" t="s">
        <v>527</v>
      </c>
      <c r="I2" s="181"/>
    </row>
    <row r="3" spans="1:24" ht="20.399999999999999">
      <c r="B3" s="35"/>
      <c r="I3" s="181" t="s">
        <v>93</v>
      </c>
    </row>
    <row r="4" spans="1:24" ht="21">
      <c r="B4" s="96" t="s">
        <v>153</v>
      </c>
    </row>
    <row r="5" spans="1:24" ht="55.2">
      <c r="B5" s="7" t="s">
        <v>1</v>
      </c>
      <c r="C5" s="8" t="s">
        <v>2</v>
      </c>
      <c r="D5" s="8" t="s">
        <v>70</v>
      </c>
      <c r="E5" s="8" t="s">
        <v>142</v>
      </c>
      <c r="F5" s="9" t="s">
        <v>74</v>
      </c>
      <c r="G5" s="9" t="s">
        <v>77</v>
      </c>
      <c r="H5" s="9" t="s">
        <v>132</v>
      </c>
      <c r="I5" s="9" t="s">
        <v>75</v>
      </c>
      <c r="J5" s="9" t="s">
        <v>78</v>
      </c>
      <c r="K5" s="9" t="s">
        <v>174</v>
      </c>
    </row>
    <row r="6" spans="1:24" ht="13.8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8">
      <c r="A7" s="1">
        <v>1</v>
      </c>
      <c r="B7" s="11" t="s">
        <v>166</v>
      </c>
      <c r="C7" s="45">
        <v>14227000</v>
      </c>
      <c r="D7" s="45">
        <v>13626660</v>
      </c>
      <c r="E7" s="45">
        <v>13626660</v>
      </c>
      <c r="F7" s="47"/>
      <c r="G7" s="45"/>
      <c r="H7" s="45"/>
      <c r="I7" s="45">
        <f t="shared" ref="I7:J11" si="0">C7</f>
        <v>14227000</v>
      </c>
      <c r="J7" s="45">
        <f t="shared" si="0"/>
        <v>13626660</v>
      </c>
      <c r="K7" s="45">
        <f>E7</f>
        <v>13626660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11" t="s">
        <v>167</v>
      </c>
      <c r="C8" s="45">
        <v>3300000</v>
      </c>
      <c r="D8" s="45">
        <v>1800000</v>
      </c>
      <c r="E8" s="45">
        <v>1800000</v>
      </c>
      <c r="F8" s="47"/>
      <c r="G8" s="45"/>
      <c r="H8" s="45"/>
      <c r="I8" s="45">
        <f t="shared" si="0"/>
        <v>3300000</v>
      </c>
      <c r="J8" s="45">
        <f t="shared" si="0"/>
        <v>1800000</v>
      </c>
      <c r="K8" s="45">
        <f>E8</f>
        <v>1800000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11" t="s">
        <v>168</v>
      </c>
      <c r="C9" s="45">
        <f>33000000+7000000+3000000</f>
        <v>43000000</v>
      </c>
      <c r="D9" s="45">
        <v>44490327</v>
      </c>
      <c r="E9" s="45">
        <v>44490327</v>
      </c>
      <c r="F9" s="47"/>
      <c r="G9" s="45"/>
      <c r="H9" s="45"/>
      <c r="I9" s="45">
        <f t="shared" si="0"/>
        <v>43000000</v>
      </c>
      <c r="J9" s="45">
        <f t="shared" si="0"/>
        <v>44490327</v>
      </c>
      <c r="K9" s="45">
        <f>E9</f>
        <v>44490327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11" t="s">
        <v>169</v>
      </c>
      <c r="C10" s="45">
        <v>1200000</v>
      </c>
      <c r="D10" s="45">
        <v>489283</v>
      </c>
      <c r="E10" s="45">
        <v>489283</v>
      </c>
      <c r="F10" s="47"/>
      <c r="G10" s="45"/>
      <c r="H10" s="45"/>
      <c r="I10" s="45">
        <f t="shared" si="0"/>
        <v>1200000</v>
      </c>
      <c r="J10" s="45">
        <f t="shared" si="0"/>
        <v>489283</v>
      </c>
      <c r="K10" s="45">
        <f>E10</f>
        <v>489283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7.6">
      <c r="A11" s="1">
        <v>5</v>
      </c>
      <c r="B11" s="11" t="s">
        <v>526</v>
      </c>
      <c r="C11" s="45">
        <v>200000</v>
      </c>
      <c r="D11" s="45">
        <f>15955600+720000</f>
        <v>16675600</v>
      </c>
      <c r="E11" s="45">
        <f>15955600+720000</f>
        <v>16675600</v>
      </c>
      <c r="F11" s="47"/>
      <c r="G11" s="45"/>
      <c r="H11" s="45"/>
      <c r="I11" s="45">
        <f t="shared" si="0"/>
        <v>200000</v>
      </c>
      <c r="J11" s="45">
        <f t="shared" si="0"/>
        <v>16675600</v>
      </c>
      <c r="K11" s="45">
        <f>E11</f>
        <v>16675600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6</v>
      </c>
      <c r="B12" s="42" t="s">
        <v>110</v>
      </c>
      <c r="C12" s="47">
        <f>SUM(C7:C11)</f>
        <v>61927000</v>
      </c>
      <c r="D12" s="47">
        <f>SUM(D7:D11)</f>
        <v>77081870</v>
      </c>
      <c r="E12" s="47">
        <f t="shared" ref="E12:K12" si="1">SUM(E7:E11)</f>
        <v>77081870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61927000</v>
      </c>
      <c r="J12" s="47">
        <f t="shared" si="1"/>
        <v>77081870</v>
      </c>
      <c r="K12" s="47">
        <f t="shared" si="1"/>
        <v>77081870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8">
      <c r="B13" s="97"/>
      <c r="C13" s="70"/>
      <c r="D13" s="70"/>
      <c r="E13" s="70"/>
      <c r="F13" s="70"/>
      <c r="G13" s="70"/>
      <c r="H13" s="70"/>
      <c r="I13" s="70"/>
      <c r="J13" s="70"/>
      <c r="K13" s="7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55.2">
      <c r="B14" s="7" t="s">
        <v>1</v>
      </c>
      <c r="C14" s="8" t="s">
        <v>2</v>
      </c>
      <c r="D14" s="8" t="s">
        <v>70</v>
      </c>
      <c r="E14" s="8" t="s">
        <v>142</v>
      </c>
      <c r="F14" s="9" t="s">
        <v>74</v>
      </c>
      <c r="G14" s="9" t="s">
        <v>77</v>
      </c>
      <c r="H14" s="9" t="s">
        <v>132</v>
      </c>
      <c r="I14" s="9" t="s">
        <v>75</v>
      </c>
      <c r="J14" s="9" t="s">
        <v>78</v>
      </c>
      <c r="K14" s="9" t="s">
        <v>174</v>
      </c>
      <c r="L14" s="61"/>
      <c r="M14" s="61"/>
      <c r="N14" s="61"/>
      <c r="O14" s="61"/>
      <c r="P14" s="61"/>
      <c r="Q14" s="98"/>
      <c r="R14" s="62"/>
      <c r="S14" s="62"/>
      <c r="T14" s="62"/>
      <c r="U14" s="62"/>
      <c r="V14" s="62"/>
      <c r="W14" s="62"/>
      <c r="X14" s="62"/>
    </row>
    <row r="15" spans="1:24" ht="17.399999999999999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61"/>
      <c r="M15" s="61"/>
      <c r="N15" s="61"/>
      <c r="O15" s="61"/>
      <c r="P15" s="61"/>
      <c r="Q15" s="98"/>
      <c r="R15" s="62"/>
      <c r="S15" s="62"/>
      <c r="T15" s="62"/>
      <c r="U15" s="62"/>
      <c r="V15" s="62"/>
      <c r="W15" s="62"/>
      <c r="X15" s="62"/>
    </row>
    <row r="16" spans="1:24" ht="16.8">
      <c r="A16" s="1">
        <v>1</v>
      </c>
      <c r="B16" s="11" t="s">
        <v>171</v>
      </c>
      <c r="C16" s="45"/>
      <c r="D16" s="45"/>
      <c r="E16" s="45"/>
      <c r="F16" s="47"/>
      <c r="G16" s="45"/>
      <c r="H16" s="45"/>
      <c r="I16" s="45">
        <f t="shared" ref="I16:K20" si="2">C16</f>
        <v>0</v>
      </c>
      <c r="J16" s="45">
        <f t="shared" si="2"/>
        <v>0</v>
      </c>
      <c r="K16" s="45"/>
    </row>
    <row r="17" spans="1:25" ht="16.8">
      <c r="A17" s="1">
        <v>2</v>
      </c>
      <c r="B17" s="11" t="s">
        <v>172</v>
      </c>
      <c r="C17" s="45"/>
      <c r="D17" s="45"/>
      <c r="E17" s="45"/>
      <c r="F17" s="47"/>
      <c r="G17" s="45"/>
      <c r="H17" s="45"/>
      <c r="I17" s="45">
        <f t="shared" si="2"/>
        <v>0</v>
      </c>
      <c r="J17" s="45">
        <f t="shared" si="2"/>
        <v>0</v>
      </c>
      <c r="K17" s="45"/>
    </row>
    <row r="18" spans="1:25" ht="27.6">
      <c r="A18" s="1">
        <v>3</v>
      </c>
      <c r="B18" s="11" t="s">
        <v>528</v>
      </c>
      <c r="C18" s="45"/>
      <c r="D18" s="45">
        <v>4857030</v>
      </c>
      <c r="E18" s="45">
        <v>4857030</v>
      </c>
      <c r="F18" s="47"/>
      <c r="G18" s="45"/>
      <c r="H18" s="45"/>
      <c r="I18" s="45">
        <f t="shared" si="2"/>
        <v>0</v>
      </c>
      <c r="J18" s="45">
        <f t="shared" si="2"/>
        <v>4857030</v>
      </c>
      <c r="K18" s="45">
        <f t="shared" si="2"/>
        <v>4857030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6.8">
      <c r="A19" s="1">
        <v>4</v>
      </c>
      <c r="B19" s="11" t="s">
        <v>173</v>
      </c>
      <c r="C19" s="45"/>
      <c r="D19" s="45"/>
      <c r="E19" s="45"/>
      <c r="F19" s="47"/>
      <c r="G19" s="45"/>
      <c r="H19" s="45"/>
      <c r="I19" s="45">
        <f t="shared" si="2"/>
        <v>0</v>
      </c>
      <c r="J19" s="45">
        <f t="shared" si="2"/>
        <v>0</v>
      </c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8">
      <c r="A20" s="1">
        <v>5</v>
      </c>
      <c r="B20" s="11" t="s">
        <v>170</v>
      </c>
      <c r="C20" s="45"/>
      <c r="D20" s="45"/>
      <c r="E20" s="45"/>
      <c r="F20" s="47"/>
      <c r="G20" s="45"/>
      <c r="H20" s="45"/>
      <c r="I20" s="45">
        <f t="shared" si="2"/>
        <v>0</v>
      </c>
      <c r="J20" s="45">
        <f t="shared" si="2"/>
        <v>0</v>
      </c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6.8">
      <c r="A21" s="1">
        <v>6</v>
      </c>
      <c r="B21" s="42" t="s">
        <v>111</v>
      </c>
      <c r="C21" s="47">
        <f>SUM(C16:C20)</f>
        <v>0</v>
      </c>
      <c r="D21" s="47">
        <f>SUM(D16:D20)</f>
        <v>4857030</v>
      </c>
      <c r="E21" s="47">
        <f>SUM(E16:E20)</f>
        <v>4857030</v>
      </c>
      <c r="F21" s="47">
        <f t="shared" ref="F21:K21" si="3">SUM(F16:F20)</f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4857030</v>
      </c>
      <c r="K21" s="47">
        <f t="shared" si="3"/>
        <v>4857030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3.8">
      <c r="B22" s="69"/>
    </row>
    <row r="23" spans="1:25" ht="21">
      <c r="B23" s="96" t="s">
        <v>154</v>
      </c>
      <c r="H23" s="1" t="s">
        <v>0</v>
      </c>
    </row>
    <row r="24" spans="1:25" ht="55.2">
      <c r="B24" s="7" t="s">
        <v>1</v>
      </c>
      <c r="C24" s="8" t="s">
        <v>2</v>
      </c>
      <c r="D24" s="8" t="s">
        <v>70</v>
      </c>
      <c r="E24" s="8" t="s">
        <v>142</v>
      </c>
      <c r="F24" s="9" t="s">
        <v>74</v>
      </c>
      <c r="G24" s="9" t="s">
        <v>77</v>
      </c>
      <c r="H24" s="9" t="s">
        <v>132</v>
      </c>
      <c r="I24" s="9" t="s">
        <v>75</v>
      </c>
      <c r="J24" s="9" t="s">
        <v>78</v>
      </c>
      <c r="K24" s="9" t="s">
        <v>174</v>
      </c>
    </row>
    <row r="25" spans="1:25" ht="13.8"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8" t="s">
        <v>14</v>
      </c>
      <c r="K25" s="8" t="s">
        <v>15</v>
      </c>
    </row>
    <row r="26" spans="1:25" ht="16.8">
      <c r="A26" s="1">
        <v>1</v>
      </c>
      <c r="B26" s="53" t="s">
        <v>155</v>
      </c>
      <c r="C26" s="55"/>
      <c r="D26" s="55"/>
      <c r="E26" s="55"/>
      <c r="F26" s="59"/>
      <c r="G26" s="55">
        <f>C26</f>
        <v>0</v>
      </c>
      <c r="H26" s="55"/>
      <c r="I26" s="55">
        <f>C26</f>
        <v>0</v>
      </c>
      <c r="J26" s="55">
        <f>D26</f>
        <v>0</v>
      </c>
      <c r="K26" s="55">
        <f>E26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8">
      <c r="A27" s="1">
        <v>2</v>
      </c>
      <c r="B27" s="53" t="s">
        <v>358</v>
      </c>
      <c r="C27" s="55"/>
      <c r="D27" s="55"/>
      <c r="E27" s="55"/>
      <c r="F27" s="59"/>
      <c r="G27" s="55">
        <f>C27</f>
        <v>0</v>
      </c>
      <c r="H27" s="55"/>
      <c r="I27" s="55"/>
      <c r="J27" s="55"/>
      <c r="K27" s="5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399999999999999">
      <c r="A28" s="1">
        <v>3</v>
      </c>
      <c r="B28" s="58" t="s">
        <v>156</v>
      </c>
      <c r="C28" s="59">
        <f t="shared" ref="C28:K28" si="4">SUM(C26:C27)</f>
        <v>0</v>
      </c>
      <c r="D28" s="59">
        <f t="shared" si="4"/>
        <v>0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0</v>
      </c>
      <c r="K28" s="59">
        <f t="shared" si="4"/>
        <v>0</v>
      </c>
      <c r="L28" s="61"/>
      <c r="M28" s="61"/>
      <c r="N28" s="61"/>
      <c r="O28" s="61"/>
      <c r="P28" s="61"/>
      <c r="Q28" s="61"/>
      <c r="R28" s="98"/>
      <c r="S28" s="62"/>
      <c r="T28" s="62"/>
      <c r="U28" s="62"/>
      <c r="V28" s="62"/>
      <c r="W28" s="62"/>
      <c r="X28" s="62"/>
      <c r="Y28" s="62"/>
    </row>
    <row r="29" spans="1:25" ht="13.8">
      <c r="B29" s="69"/>
    </row>
    <row r="30" spans="1:25" ht="55.2">
      <c r="B30" s="7" t="s">
        <v>1</v>
      </c>
      <c r="C30" s="8" t="s">
        <v>2</v>
      </c>
      <c r="D30" s="8" t="s">
        <v>70</v>
      </c>
      <c r="E30" s="8" t="s">
        <v>142</v>
      </c>
      <c r="F30" s="9" t="s">
        <v>74</v>
      </c>
      <c r="G30" s="9" t="s">
        <v>77</v>
      </c>
      <c r="H30" s="9" t="s">
        <v>132</v>
      </c>
      <c r="I30" s="9" t="s">
        <v>75</v>
      </c>
      <c r="J30" s="9" t="s">
        <v>78</v>
      </c>
      <c r="K30" s="9" t="s">
        <v>174</v>
      </c>
    </row>
    <row r="31" spans="1:25" ht="16.8">
      <c r="B31" s="8" t="s">
        <v>6</v>
      </c>
      <c r="C31" s="8" t="s">
        <v>7</v>
      </c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105" t="s">
        <v>13</v>
      </c>
      <c r="J31" s="105" t="s">
        <v>14</v>
      </c>
      <c r="K31" s="105" t="s">
        <v>15</v>
      </c>
    </row>
    <row r="32" spans="1:25" ht="16.8">
      <c r="A32" s="1">
        <v>1</v>
      </c>
      <c r="B32" s="53" t="s">
        <v>530</v>
      </c>
      <c r="C32" s="55">
        <v>0</v>
      </c>
      <c r="D32" s="55">
        <v>3098000</v>
      </c>
      <c r="E32" s="55">
        <v>3098000</v>
      </c>
      <c r="F32" s="55">
        <f t="shared" ref="F32:H33" si="5">C32</f>
        <v>0</v>
      </c>
      <c r="G32" s="55">
        <f t="shared" si="5"/>
        <v>3098000</v>
      </c>
      <c r="H32" s="55">
        <f t="shared" si="5"/>
        <v>3098000</v>
      </c>
      <c r="I32" s="55"/>
      <c r="J32" s="55"/>
      <c r="K32" s="5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8">
      <c r="A33" s="1">
        <v>2</v>
      </c>
      <c r="B33" s="53" t="s">
        <v>367</v>
      </c>
      <c r="C33" s="55"/>
      <c r="D33" s="55"/>
      <c r="E33" s="55"/>
      <c r="F33" s="55">
        <f t="shared" si="5"/>
        <v>0</v>
      </c>
      <c r="G33" s="55">
        <f t="shared" si="5"/>
        <v>0</v>
      </c>
      <c r="H33" s="55">
        <f t="shared" si="5"/>
        <v>0</v>
      </c>
      <c r="I33" s="55"/>
      <c r="J33" s="55"/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399999999999999">
      <c r="A34" s="1">
        <v>3</v>
      </c>
      <c r="B34" s="58" t="s">
        <v>349</v>
      </c>
      <c r="C34" s="59">
        <f>SUM(C32:C33)</f>
        <v>0</v>
      </c>
      <c r="D34" s="59">
        <f t="shared" ref="D34:K34" si="6">SUM(D32:D33)</f>
        <v>3098000</v>
      </c>
      <c r="E34" s="59">
        <f t="shared" si="6"/>
        <v>3098000</v>
      </c>
      <c r="F34" s="59">
        <f t="shared" si="6"/>
        <v>0</v>
      </c>
      <c r="G34" s="59">
        <f t="shared" si="6"/>
        <v>3098000</v>
      </c>
      <c r="H34" s="59">
        <f t="shared" si="6"/>
        <v>3098000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61"/>
      <c r="M34" s="61"/>
      <c r="N34" s="61"/>
      <c r="O34" s="61"/>
      <c r="P34" s="61"/>
      <c r="Q34" s="61"/>
      <c r="R34" s="98"/>
      <c r="S34" s="62"/>
      <c r="T34" s="62"/>
      <c r="U34" s="62"/>
      <c r="V34" s="62"/>
      <c r="W34" s="62"/>
      <c r="X34" s="62"/>
      <c r="Y34" s="6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77" zoomScaleNormal="75" zoomScaleSheetLayoutView="77" workbookViewId="0">
      <selection activeCell="I1" sqref="I1"/>
    </sheetView>
  </sheetViews>
  <sheetFormatPr defaultColWidth="9.109375" defaultRowHeight="13.2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>
      <c r="C1" s="5"/>
      <c r="I1" s="181" t="s">
        <v>752</v>
      </c>
      <c r="J1" s="64"/>
    </row>
    <row r="2" spans="1:24" ht="20.399999999999999">
      <c r="B2" s="35" t="s">
        <v>534</v>
      </c>
      <c r="I2" s="181"/>
    </row>
    <row r="3" spans="1:24" ht="20.399999999999999">
      <c r="B3" s="35"/>
      <c r="I3" s="181" t="s">
        <v>93</v>
      </c>
    </row>
    <row r="4" spans="1:24" ht="55.2">
      <c r="B4" s="7" t="s">
        <v>1</v>
      </c>
      <c r="C4" s="8" t="s">
        <v>2</v>
      </c>
      <c r="D4" s="8" t="s">
        <v>70</v>
      </c>
      <c r="E4" s="8" t="s">
        <v>175</v>
      </c>
      <c r="F4" s="9" t="s">
        <v>74</v>
      </c>
      <c r="G4" s="9" t="s">
        <v>77</v>
      </c>
      <c r="H4" s="9" t="s">
        <v>176</v>
      </c>
      <c r="I4" s="9" t="s">
        <v>75</v>
      </c>
      <c r="J4" s="9" t="s">
        <v>78</v>
      </c>
      <c r="K4" s="9" t="s">
        <v>177</v>
      </c>
    </row>
    <row r="5" spans="1:24" s="65" customFormat="1" ht="16.8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  <c r="I5" s="8" t="s">
        <v>13</v>
      </c>
      <c r="J5" s="8" t="s">
        <v>14</v>
      </c>
      <c r="K5" s="8" t="s">
        <v>15</v>
      </c>
    </row>
    <row r="6" spans="1:24" ht="16.8">
      <c r="A6" s="1">
        <v>1</v>
      </c>
      <c r="B6" s="67" t="s">
        <v>531</v>
      </c>
      <c r="C6" s="45">
        <v>12000</v>
      </c>
      <c r="D6" s="45">
        <v>24000</v>
      </c>
      <c r="E6" s="45">
        <v>12000</v>
      </c>
      <c r="F6" s="45">
        <f t="shared" ref="F6:H8" si="0">C6</f>
        <v>12000</v>
      </c>
      <c r="G6" s="45">
        <f t="shared" si="0"/>
        <v>24000</v>
      </c>
      <c r="H6" s="45">
        <f t="shared" si="0"/>
        <v>12000</v>
      </c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8">
      <c r="A7" s="1">
        <v>2</v>
      </c>
      <c r="B7" s="67" t="s">
        <v>532</v>
      </c>
      <c r="C7" s="45">
        <v>1188000</v>
      </c>
      <c r="D7" s="45">
        <v>1534000</v>
      </c>
      <c r="E7" s="45">
        <v>1402500</v>
      </c>
      <c r="F7" s="45">
        <f t="shared" si="0"/>
        <v>1188000</v>
      </c>
      <c r="G7" s="45">
        <f t="shared" si="0"/>
        <v>1534000</v>
      </c>
      <c r="H7" s="45">
        <f t="shared" si="0"/>
        <v>1402500</v>
      </c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6.4">
      <c r="A8" s="1">
        <v>3</v>
      </c>
      <c r="B8" s="67" t="s">
        <v>533</v>
      </c>
      <c r="C8" s="45">
        <v>3000000</v>
      </c>
      <c r="D8" s="45">
        <f>1206000+1001000</f>
        <v>2207000</v>
      </c>
      <c r="E8" s="45">
        <v>2720000</v>
      </c>
      <c r="F8" s="45">
        <f t="shared" si="0"/>
        <v>3000000</v>
      </c>
      <c r="G8" s="45">
        <f>D8</f>
        <v>2207000</v>
      </c>
      <c r="H8" s="45">
        <f>E8</f>
        <v>2720000</v>
      </c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4</v>
      </c>
      <c r="B9" s="68" t="s">
        <v>112</v>
      </c>
      <c r="C9" s="47">
        <f t="shared" ref="C9:K9" si="1">SUM(C6:C8)</f>
        <v>4200000</v>
      </c>
      <c r="D9" s="47">
        <f t="shared" si="1"/>
        <v>3765000</v>
      </c>
      <c r="E9" s="47">
        <f t="shared" si="1"/>
        <v>4134500</v>
      </c>
      <c r="F9" s="47">
        <f t="shared" si="1"/>
        <v>4200000</v>
      </c>
      <c r="G9" s="47">
        <f t="shared" si="1"/>
        <v>3765000</v>
      </c>
      <c r="H9" s="47">
        <f t="shared" si="1"/>
        <v>4134500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4" ht="16.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4" ht="16.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4" ht="16.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8">
      <c r="B21" s="69"/>
      <c r="E21" s="2"/>
    </row>
    <row r="22" spans="1:12" ht="13.8">
      <c r="B22" s="69"/>
    </row>
    <row r="23" spans="1:12" ht="13.8">
      <c r="B23" s="6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topLeftCell="C1" zoomScale="65" zoomScaleNormal="75" zoomScaleSheetLayoutView="65" workbookViewId="0">
      <selection activeCell="Q1" sqref="Q1"/>
    </sheetView>
  </sheetViews>
  <sheetFormatPr defaultColWidth="9.109375" defaultRowHeight="13.2"/>
  <cols>
    <col min="1" max="1" width="7.44140625" style="1" customWidth="1"/>
    <col min="2" max="2" width="50" style="26" customWidth="1"/>
    <col min="3" max="8" width="19.44140625" style="5" customWidth="1"/>
    <col min="9" max="14" width="17.44140625" style="5" customWidth="1"/>
    <col min="15" max="15" width="19.44140625" style="5" customWidth="1"/>
    <col min="16" max="17" width="18.5546875" style="5" customWidth="1"/>
    <col min="18" max="20" width="19.44140625" style="5" customWidth="1"/>
    <col min="21" max="16384" width="9.109375" style="1"/>
  </cols>
  <sheetData>
    <row r="1" spans="1:20" ht="28.2">
      <c r="B1" s="4"/>
      <c r="Q1" s="181" t="s">
        <v>753</v>
      </c>
      <c r="S1" s="1"/>
    </row>
    <row r="2" spans="1:20" ht="28.2">
      <c r="B2" s="4"/>
      <c r="Q2" s="181"/>
    </row>
    <row r="3" spans="1:20" ht="20.399999999999999">
      <c r="B3" s="6" t="s">
        <v>113</v>
      </c>
      <c r="Q3" s="181" t="s">
        <v>375</v>
      </c>
    </row>
    <row r="4" spans="1:20" ht="20.399999999999999">
      <c r="B4" s="6"/>
      <c r="S4" s="5" t="s">
        <v>0</v>
      </c>
    </row>
    <row r="5" spans="1:20" ht="79.5" customHeight="1">
      <c r="B5" s="7" t="s">
        <v>1</v>
      </c>
      <c r="C5" s="8" t="s">
        <v>2</v>
      </c>
      <c r="D5" s="8" t="s">
        <v>70</v>
      </c>
      <c r="E5" s="8" t="s">
        <v>190</v>
      </c>
      <c r="F5" s="8" t="s">
        <v>69</v>
      </c>
      <c r="G5" s="8" t="s">
        <v>71</v>
      </c>
      <c r="H5" s="8" t="s">
        <v>129</v>
      </c>
      <c r="I5" s="8" t="s">
        <v>3</v>
      </c>
      <c r="J5" s="8" t="s">
        <v>72</v>
      </c>
      <c r="K5" s="8" t="s">
        <v>130</v>
      </c>
      <c r="L5" s="8" t="s">
        <v>76</v>
      </c>
      <c r="M5" s="8" t="s">
        <v>73</v>
      </c>
      <c r="N5" s="8" t="s">
        <v>131</v>
      </c>
      <c r="O5" s="9" t="s">
        <v>4</v>
      </c>
      <c r="P5" s="9" t="s">
        <v>5</v>
      </c>
      <c r="Q5" s="9" t="s">
        <v>191</v>
      </c>
      <c r="R5" s="9" t="s">
        <v>74</v>
      </c>
      <c r="S5" s="9" t="s">
        <v>77</v>
      </c>
      <c r="T5" s="9" t="s">
        <v>189</v>
      </c>
    </row>
    <row r="6" spans="1:20" ht="14.4">
      <c r="B6" s="38" t="s">
        <v>6</v>
      </c>
      <c r="C6" s="8" t="s">
        <v>7</v>
      </c>
      <c r="D6" s="38" t="s">
        <v>8</v>
      </c>
      <c r="E6" s="3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80</v>
      </c>
      <c r="P6" s="8" t="s">
        <v>81</v>
      </c>
      <c r="Q6" s="8" t="s">
        <v>134</v>
      </c>
      <c r="R6" s="8" t="s">
        <v>135</v>
      </c>
      <c r="S6" s="8" t="s">
        <v>136</v>
      </c>
      <c r="T6" s="8" t="s">
        <v>137</v>
      </c>
    </row>
    <row r="7" spans="1:20" ht="13.8">
      <c r="A7" s="1">
        <v>1</v>
      </c>
      <c r="B7" s="99" t="s">
        <v>178</v>
      </c>
      <c r="C7" s="100">
        <v>3</v>
      </c>
      <c r="D7" s="100">
        <v>3</v>
      </c>
      <c r="E7" s="100">
        <v>3</v>
      </c>
      <c r="F7" s="100">
        <v>14</v>
      </c>
      <c r="G7" s="100">
        <v>14</v>
      </c>
      <c r="H7" s="100">
        <v>14</v>
      </c>
      <c r="I7" s="100">
        <v>3</v>
      </c>
      <c r="J7" s="100">
        <v>3</v>
      </c>
      <c r="K7" s="100">
        <v>3</v>
      </c>
      <c r="L7" s="100">
        <v>15</v>
      </c>
      <c r="M7" s="100">
        <v>14</v>
      </c>
      <c r="N7" s="100">
        <v>14</v>
      </c>
      <c r="O7" s="100">
        <f>C7+F7+I7+L7</f>
        <v>35</v>
      </c>
      <c r="P7" s="100">
        <f t="shared" ref="O7:Q8" si="0">D7+G7+J7+M7</f>
        <v>34</v>
      </c>
      <c r="Q7" s="100">
        <f t="shared" si="0"/>
        <v>34</v>
      </c>
      <c r="R7" s="100">
        <f>C7+F7+I7+L7</f>
        <v>35</v>
      </c>
      <c r="S7" s="100">
        <f>P7</f>
        <v>34</v>
      </c>
      <c r="T7" s="100">
        <f>Q7</f>
        <v>34</v>
      </c>
    </row>
    <row r="8" spans="1:20" ht="13.8">
      <c r="A8" s="1">
        <v>2</v>
      </c>
      <c r="B8" s="99" t="s">
        <v>179</v>
      </c>
      <c r="C8" s="100">
        <v>1.75</v>
      </c>
      <c r="D8" s="100">
        <v>1.75</v>
      </c>
      <c r="E8" s="100">
        <v>1.75</v>
      </c>
      <c r="F8" s="100">
        <v>0</v>
      </c>
      <c r="G8" s="100">
        <v>0</v>
      </c>
      <c r="H8" s="100">
        <v>0</v>
      </c>
      <c r="I8" s="100">
        <v>19</v>
      </c>
      <c r="J8" s="100">
        <v>19</v>
      </c>
      <c r="K8" s="100">
        <v>19</v>
      </c>
      <c r="L8" s="100">
        <v>5</v>
      </c>
      <c r="M8" s="100">
        <v>5</v>
      </c>
      <c r="N8" s="100">
        <v>5</v>
      </c>
      <c r="O8" s="100">
        <f t="shared" si="0"/>
        <v>25.75</v>
      </c>
      <c r="P8" s="100">
        <f t="shared" si="0"/>
        <v>25.75</v>
      </c>
      <c r="Q8" s="100">
        <f t="shared" si="0"/>
        <v>25.75</v>
      </c>
      <c r="R8" s="100">
        <f>C8+F8+I8+L8</f>
        <v>25.75</v>
      </c>
      <c r="S8" s="100">
        <f>P8</f>
        <v>25.75</v>
      </c>
      <c r="T8" s="100">
        <f>Q8</f>
        <v>25.75</v>
      </c>
    </row>
    <row r="9" spans="1:20" s="102" customFormat="1" ht="15.6">
      <c r="A9" s="1">
        <v>3</v>
      </c>
      <c r="B9" s="101" t="s">
        <v>114</v>
      </c>
      <c r="C9" s="217">
        <f>SUM(C7:C8)</f>
        <v>4.75</v>
      </c>
      <c r="D9" s="217">
        <f t="shared" ref="D9:E9" si="1">SUM(D7:D8)</f>
        <v>4.75</v>
      </c>
      <c r="E9" s="217">
        <f t="shared" si="1"/>
        <v>4.75</v>
      </c>
      <c r="F9" s="217">
        <f t="shared" ref="F9:G9" si="2">SUM(F7:F8)</f>
        <v>14</v>
      </c>
      <c r="G9" s="217">
        <f t="shared" si="2"/>
        <v>14</v>
      </c>
      <c r="H9" s="217">
        <f t="shared" ref="H9:J9" si="3">SUM(H7:H8)</f>
        <v>14</v>
      </c>
      <c r="I9" s="217">
        <f t="shared" si="3"/>
        <v>22</v>
      </c>
      <c r="J9" s="217">
        <f t="shared" si="3"/>
        <v>22</v>
      </c>
      <c r="K9" s="217">
        <f t="shared" ref="K9:M9" si="4">SUM(K7:K8)</f>
        <v>22</v>
      </c>
      <c r="L9" s="217">
        <f t="shared" si="4"/>
        <v>20</v>
      </c>
      <c r="M9" s="217">
        <f t="shared" si="4"/>
        <v>19</v>
      </c>
      <c r="N9" s="217">
        <f t="shared" ref="N9" si="5">SUM(N7:N8)</f>
        <v>19</v>
      </c>
      <c r="O9" s="106">
        <f t="shared" ref="O9:T9" si="6">SUM(O7:O8)</f>
        <v>60.75</v>
      </c>
      <c r="P9" s="106">
        <f t="shared" si="6"/>
        <v>59.75</v>
      </c>
      <c r="Q9" s="106">
        <f t="shared" si="6"/>
        <v>59.75</v>
      </c>
      <c r="R9" s="106">
        <f t="shared" si="6"/>
        <v>60.75</v>
      </c>
      <c r="S9" s="106">
        <f t="shared" si="6"/>
        <v>59.75</v>
      </c>
      <c r="T9" s="106">
        <f t="shared" si="6"/>
        <v>59.75</v>
      </c>
    </row>
    <row r="10" spans="1:20" s="102" customFormat="1" ht="15.6">
      <c r="A10" s="30"/>
      <c r="B10" s="103"/>
      <c r="C10" s="285" t="s">
        <v>180</v>
      </c>
      <c r="D10" s="5"/>
      <c r="E10" s="5"/>
      <c r="F10" s="284" t="s">
        <v>181</v>
      </c>
      <c r="G10" s="5"/>
      <c r="H10" s="5"/>
      <c r="I10" s="285" t="s">
        <v>182</v>
      </c>
      <c r="J10" s="5"/>
      <c r="K10" s="5"/>
      <c r="L10" s="282" t="s">
        <v>537</v>
      </c>
      <c r="M10" s="5"/>
      <c r="N10" s="5"/>
      <c r="O10" s="104"/>
      <c r="P10" s="104"/>
      <c r="Q10" s="104"/>
      <c r="R10" s="104"/>
      <c r="S10" s="104"/>
      <c r="T10" s="104"/>
    </row>
    <row r="11" spans="1:20" s="5" customFormat="1" ht="15">
      <c r="A11" s="1"/>
      <c r="B11" s="32"/>
      <c r="C11" s="285" t="s">
        <v>368</v>
      </c>
      <c r="F11" s="284" t="s">
        <v>183</v>
      </c>
      <c r="I11" s="285" t="s">
        <v>184</v>
      </c>
      <c r="L11" s="282" t="s">
        <v>372</v>
      </c>
    </row>
    <row r="12" spans="1:20" s="5" customFormat="1" ht="15">
      <c r="A12" s="1"/>
      <c r="B12" s="32"/>
      <c r="C12" s="285" t="s">
        <v>186</v>
      </c>
      <c r="F12" s="284" t="s">
        <v>343</v>
      </c>
      <c r="I12" s="285" t="s">
        <v>185</v>
      </c>
      <c r="L12" s="282" t="s">
        <v>541</v>
      </c>
    </row>
    <row r="13" spans="1:20" s="5" customFormat="1" ht="26.4">
      <c r="A13" s="1"/>
      <c r="B13" s="32"/>
      <c r="C13" s="285" t="s">
        <v>188</v>
      </c>
      <c r="F13" s="284" t="s">
        <v>359</v>
      </c>
      <c r="I13" s="285" t="s">
        <v>371</v>
      </c>
      <c r="L13" s="282" t="s">
        <v>538</v>
      </c>
    </row>
    <row r="14" spans="1:20" s="5" customFormat="1" ht="39.6">
      <c r="A14" s="1"/>
      <c r="B14" s="32"/>
      <c r="C14" s="285" t="s">
        <v>369</v>
      </c>
      <c r="F14" s="284" t="s">
        <v>370</v>
      </c>
      <c r="G14" s="33"/>
      <c r="H14" s="33"/>
      <c r="I14" s="284" t="s">
        <v>536</v>
      </c>
      <c r="J14" s="33"/>
      <c r="K14" s="33"/>
      <c r="L14" s="283" t="s">
        <v>373</v>
      </c>
    </row>
    <row r="15" spans="1:20" s="5" customFormat="1" ht="26.4">
      <c r="A15" s="1"/>
      <c r="B15" s="32"/>
      <c r="F15" s="284" t="s">
        <v>187</v>
      </c>
      <c r="L15" s="283" t="s">
        <v>374</v>
      </c>
    </row>
    <row r="16" spans="1:20" ht="36" customHeight="1">
      <c r="B16" s="32"/>
      <c r="F16" s="284" t="s">
        <v>535</v>
      </c>
      <c r="L16" s="282" t="s">
        <v>539</v>
      </c>
    </row>
    <row r="17" spans="2:12" ht="26.4">
      <c r="B17" s="32"/>
      <c r="F17" s="284" t="s">
        <v>360</v>
      </c>
      <c r="L17" s="284" t="s">
        <v>540</v>
      </c>
    </row>
    <row r="18" spans="2:12" ht="15">
      <c r="B18" s="32"/>
      <c r="C18" s="33"/>
      <c r="D18" s="33"/>
      <c r="E18" s="33"/>
      <c r="H18" s="33"/>
    </row>
    <row r="19" spans="2:12" ht="15">
      <c r="B19" s="32"/>
      <c r="C19" s="33"/>
      <c r="D19" s="33"/>
      <c r="E19" s="33"/>
    </row>
    <row r="20" spans="2:12" ht="15">
      <c r="B20" s="32"/>
    </row>
    <row r="21" spans="2:12" ht="15">
      <c r="B21" s="32"/>
    </row>
    <row r="22" spans="2:12" ht="15">
      <c r="B22" s="32"/>
    </row>
    <row r="23" spans="2:12" ht="15">
      <c r="B23" s="32"/>
    </row>
    <row r="24" spans="2:12" ht="15">
      <c r="B24" s="32"/>
    </row>
    <row r="25" spans="2:12" ht="15">
      <c r="B25" s="32"/>
    </row>
    <row r="26" spans="2:12" ht="15">
      <c r="B26" s="32"/>
    </row>
    <row r="27" spans="2:12" ht="15">
      <c r="B27" s="3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7</vt:i4>
      </vt:variant>
    </vt:vector>
  </HeadingPairs>
  <TitlesOfParts>
    <vt:vector size="24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17 Közös hiv.fenntartás</vt:lpstr>
      <vt:lpstr>'1 bevétel-kiadás'!Nyomtatási_terület</vt:lpstr>
      <vt:lpstr>'15 Vagyonkim.'!Nyomtatási_terület</vt:lpstr>
      <vt:lpstr>'17 Közös hiv.fenntartás'!Nyomtatási_terület</vt:lpstr>
      <vt:lpstr>'3 tám.ért. bev-kiad.'!Nyomtatási_terület</vt:lpstr>
      <vt:lpstr>'6 Ber-Felúj. kiad.'!Nyomtatási_terület</vt:lpstr>
      <vt:lpstr>'7 átadott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2019-04-17T13:19:12Z</cp:lastPrinted>
  <dcterms:created xsi:type="dcterms:W3CDTF">2013-02-08T06:30:04Z</dcterms:created>
  <dcterms:modified xsi:type="dcterms:W3CDTF">2019-04-24T08:56:32Z</dcterms:modified>
</cp:coreProperties>
</file>