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84" windowWidth="19320" windowHeight="9528" tabRatio="857" firstSheet="8" activeTab="16"/>
  </bookViews>
  <sheets>
    <sheet name="1 bevétel-kiadás" sheetId="1" r:id="rId1"/>
    <sheet name="2 helyi adó bev." sheetId="2" r:id="rId2"/>
    <sheet name="3 tám.ért. bev-kiad." sheetId="3" r:id="rId3"/>
    <sheet name="4 ktgvetési tám. bev." sheetId="4" r:id="rId4"/>
    <sheet name="5 EU-s pr. bev-kiad." sheetId="5" r:id="rId5"/>
    <sheet name="6 Ber-Felúj. kiad." sheetId="6" r:id="rId6"/>
    <sheet name="7 átadott-átvett pénzeszk." sheetId="7" r:id="rId7"/>
    <sheet name="8 ellátottak jutt." sheetId="8" r:id="rId8"/>
    <sheet name="9 létszám" sheetId="9" r:id="rId9"/>
    <sheet name="10. Közvetett tám." sheetId="12" r:id="rId10"/>
    <sheet name="11 ktgvetési mérleg" sheetId="11" r:id="rId11"/>
    <sheet name="12 Ei.felh.t., Pénzeszk.vált." sheetId="13" r:id="rId12"/>
    <sheet name="13 Pénzm.kimutatás" sheetId="14" r:id="rId13"/>
    <sheet name="14 Eredménykim." sheetId="15" r:id="rId14"/>
    <sheet name="15 Vagyonkim." sheetId="16" r:id="rId15"/>
    <sheet name="16 Gördülő terv" sheetId="17" r:id="rId16"/>
    <sheet name="17 Közös hiv.fenntartás" sheetId="18" r:id="rId17"/>
    <sheet name="Munka1" sheetId="19" r:id="rId18"/>
  </sheets>
  <externalReferences>
    <externalReference r:id="rId19"/>
  </externalReferences>
  <definedNames>
    <definedName name="_xlnm.Print_Area" localSheetId="0">'1 bevétel-kiadás'!$A$1:$W$67</definedName>
    <definedName name="_xlnm.Print_Area" localSheetId="12">'13 Pénzm.kimutatás'!$A$1:$E$50</definedName>
    <definedName name="_xlnm.Print_Area" localSheetId="14">'15 Vagyonkim.'!$A$1:$G$212</definedName>
    <definedName name="_xlnm.Print_Area" localSheetId="16">'17 Közös hiv.fenntartás'!$A$1:$G$72</definedName>
    <definedName name="_xlnm.Print_Area" localSheetId="2">'3 tám.ért. bev-kiad.'!$A$1:$Q$43</definedName>
    <definedName name="_xlnm.Print_Area" localSheetId="5">'6 Ber-Felúj. kiad.'!$A$1:$V$60</definedName>
    <definedName name="_xlnm.Print_Area" localSheetId="6">'7 átadott-átvett pénzeszk.'!$A$1:$K$39</definedName>
    <definedName name="_xlnm.Print_Area" localSheetId="7">'8 ellátottak jutt.'!$A$1:$L$16</definedName>
  </definedNames>
  <calcPr calcId="125725"/>
</workbook>
</file>

<file path=xl/calcChain.xml><?xml version="1.0" encoding="utf-8"?>
<calcChain xmlns="http://schemas.openxmlformats.org/spreadsheetml/2006/main">
  <c r="C55" i="18"/>
  <c r="C52"/>
  <c r="V62" i="1" l="1"/>
  <c r="F12" i="17"/>
  <c r="E12"/>
  <c r="D53"/>
  <c r="D56" s="1"/>
  <c r="D59" s="1"/>
  <c r="D43"/>
  <c r="D46" s="1"/>
  <c r="D39"/>
  <c r="D45" s="1"/>
  <c r="D28"/>
  <c r="D31" s="1"/>
  <c r="D18"/>
  <c r="D14"/>
  <c r="D19" s="1"/>
  <c r="D32" s="1"/>
  <c r="Q62" i="1"/>
  <c r="P62"/>
  <c r="T62" s="1"/>
  <c r="O62"/>
  <c r="O63"/>
  <c r="I38" i="11"/>
  <c r="D29" i="12"/>
  <c r="C29"/>
  <c r="D25"/>
  <c r="C24"/>
  <c r="C23"/>
  <c r="C25" s="1"/>
  <c r="D21"/>
  <c r="C21"/>
  <c r="C19"/>
  <c r="D17"/>
  <c r="C17"/>
  <c r="D13"/>
  <c r="D30" s="1"/>
  <c r="C7"/>
  <c r="C13" s="1"/>
  <c r="N9" i="9"/>
  <c r="M9"/>
  <c r="L9"/>
  <c r="K9"/>
  <c r="J9"/>
  <c r="I9"/>
  <c r="H9"/>
  <c r="E9"/>
  <c r="G9"/>
  <c r="F9"/>
  <c r="D9"/>
  <c r="C9"/>
  <c r="C11" i="8"/>
  <c r="D11"/>
  <c r="H35" i="7"/>
  <c r="G35"/>
  <c r="F35"/>
  <c r="K9"/>
  <c r="K10"/>
  <c r="K11"/>
  <c r="K12"/>
  <c r="J9"/>
  <c r="J10"/>
  <c r="J11"/>
  <c r="J12"/>
  <c r="I8"/>
  <c r="I10"/>
  <c r="I11"/>
  <c r="I12"/>
  <c r="C9"/>
  <c r="I9" s="1"/>
  <c r="D8"/>
  <c r="D13" s="1"/>
  <c r="J13" s="1"/>
  <c r="I7"/>
  <c r="J7"/>
  <c r="K7"/>
  <c r="C13" l="1"/>
  <c r="I13" s="1"/>
  <c r="C30" i="12"/>
  <c r="H38" i="11"/>
  <c r="D44" i="17"/>
  <c r="D60" s="1"/>
  <c r="D61" s="1"/>
  <c r="E8" i="7"/>
  <c r="J8"/>
  <c r="E13" l="1"/>
  <c r="K13" s="1"/>
  <c r="K8"/>
  <c r="S45" i="6" l="1"/>
  <c r="S46"/>
  <c r="Q45"/>
  <c r="Q46"/>
  <c r="O45"/>
  <c r="N44"/>
  <c r="S44" s="1"/>
  <c r="N45"/>
  <c r="N46"/>
  <c r="N47"/>
  <c r="S47" s="1"/>
  <c r="N48"/>
  <c r="S48" s="1"/>
  <c r="M44"/>
  <c r="Q44" s="1"/>
  <c r="M45"/>
  <c r="M46"/>
  <c r="M47"/>
  <c r="Q47" s="1"/>
  <c r="M48"/>
  <c r="Q48" s="1"/>
  <c r="L45"/>
  <c r="L46"/>
  <c r="O46" s="1"/>
  <c r="L47"/>
  <c r="O47" s="1"/>
  <c r="D49"/>
  <c r="E49"/>
  <c r="C49"/>
  <c r="C45"/>
  <c r="C44"/>
  <c r="C48" s="1"/>
  <c r="L48" s="1"/>
  <c r="C37"/>
  <c r="E17"/>
  <c r="C18"/>
  <c r="D17"/>
  <c r="C17"/>
  <c r="C16"/>
  <c r="C15"/>
  <c r="C14"/>
  <c r="C13"/>
  <c r="C12"/>
  <c r="C11"/>
  <c r="C10"/>
  <c r="C7"/>
  <c r="C13" i="5"/>
  <c r="D12"/>
  <c r="D11"/>
  <c r="D13" s="1"/>
  <c r="E10"/>
  <c r="E13" s="1"/>
  <c r="I9" i="4"/>
  <c r="I10"/>
  <c r="I11"/>
  <c r="I12"/>
  <c r="I14"/>
  <c r="I15"/>
  <c r="I17"/>
  <c r="I18"/>
  <c r="I19"/>
  <c r="I20"/>
  <c r="I21"/>
  <c r="I22"/>
  <c r="I24"/>
  <c r="I25"/>
  <c r="I27"/>
  <c r="I29"/>
  <c r="I30"/>
  <c r="H9"/>
  <c r="H10"/>
  <c r="H11"/>
  <c r="H12"/>
  <c r="H14"/>
  <c r="H15"/>
  <c r="H17"/>
  <c r="H18"/>
  <c r="H19"/>
  <c r="H20"/>
  <c r="H21"/>
  <c r="H22"/>
  <c r="H24"/>
  <c r="H25"/>
  <c r="H26"/>
  <c r="H27"/>
  <c r="H29"/>
  <c r="H30"/>
  <c r="G9"/>
  <c r="G10"/>
  <c r="G11"/>
  <c r="G12"/>
  <c r="G14"/>
  <c r="G15"/>
  <c r="G17"/>
  <c r="G18"/>
  <c r="G19"/>
  <c r="G20"/>
  <c r="G21"/>
  <c r="G22"/>
  <c r="G24"/>
  <c r="G25"/>
  <c r="G27"/>
  <c r="G29"/>
  <c r="G30"/>
  <c r="F13"/>
  <c r="I13" s="1"/>
  <c r="F16"/>
  <c r="I16" s="1"/>
  <c r="F23"/>
  <c r="I23" s="1"/>
  <c r="F26"/>
  <c r="I26" s="1"/>
  <c r="F28"/>
  <c r="I28" s="1"/>
  <c r="E28"/>
  <c r="H28" s="1"/>
  <c r="D28"/>
  <c r="E26"/>
  <c r="D26"/>
  <c r="G26" s="1"/>
  <c r="E23"/>
  <c r="H23" s="1"/>
  <c r="D23"/>
  <c r="G23" s="1"/>
  <c r="E16"/>
  <c r="H16" s="1"/>
  <c r="D16"/>
  <c r="G16" s="1"/>
  <c r="E13"/>
  <c r="H13" s="1"/>
  <c r="D13"/>
  <c r="G13" s="1"/>
  <c r="E41" i="3"/>
  <c r="D41"/>
  <c r="M9"/>
  <c r="F22"/>
  <c r="C28"/>
  <c r="E21"/>
  <c r="E24"/>
  <c r="E10"/>
  <c r="D24"/>
  <c r="D23"/>
  <c r="E23" s="1"/>
  <c r="D22"/>
  <c r="E22" s="1"/>
  <c r="D21"/>
  <c r="O16"/>
  <c r="P16"/>
  <c r="Q16"/>
  <c r="D13"/>
  <c r="E13" s="1"/>
  <c r="D10"/>
  <c r="C9"/>
  <c r="L9" s="1"/>
  <c r="E9" i="2"/>
  <c r="D9"/>
  <c r="S61" i="1"/>
  <c r="U61"/>
  <c r="W61"/>
  <c r="D61"/>
  <c r="E61"/>
  <c r="F61"/>
  <c r="G61"/>
  <c r="H61"/>
  <c r="I61"/>
  <c r="J61"/>
  <c r="K61"/>
  <c r="L61"/>
  <c r="M61"/>
  <c r="N61"/>
  <c r="C61"/>
  <c r="L44" i="6" l="1"/>
  <c r="O44" s="1"/>
  <c r="F31" i="4"/>
  <c r="I31" s="1"/>
  <c r="D31"/>
  <c r="G31" s="1"/>
  <c r="E31"/>
  <c r="H31" s="1"/>
  <c r="G28"/>
  <c r="C45" i="18"/>
  <c r="C54" s="1"/>
  <c r="C56" s="1"/>
  <c r="C57" s="1"/>
  <c r="P21" i="1" l="1"/>
  <c r="D19" i="11"/>
  <c r="H7" i="8"/>
  <c r="H8"/>
  <c r="H9"/>
  <c r="H10"/>
  <c r="G7"/>
  <c r="G8"/>
  <c r="G9"/>
  <c r="G10"/>
  <c r="E11"/>
  <c r="I11"/>
  <c r="J11"/>
  <c r="K11"/>
  <c r="F8"/>
  <c r="F9"/>
  <c r="F10"/>
  <c r="E30" i="7"/>
  <c r="D22"/>
  <c r="C22"/>
  <c r="K37" i="6"/>
  <c r="K38" s="1"/>
  <c r="J37"/>
  <c r="J38" s="1"/>
  <c r="I37"/>
  <c r="I38" s="1"/>
  <c r="H38"/>
  <c r="E38"/>
  <c r="G38"/>
  <c r="F37"/>
  <c r="F38" s="1"/>
  <c r="D38"/>
  <c r="I41" i="3"/>
  <c r="C38" i="6" l="1"/>
  <c r="R52" i="1" l="1"/>
  <c r="R45"/>
  <c r="O45"/>
  <c r="V26"/>
  <c r="T26"/>
  <c r="R26"/>
  <c r="Q26"/>
  <c r="E27" i="11" s="1"/>
  <c r="P26" i="1"/>
  <c r="D27" i="11" s="1"/>
  <c r="O26" i="1"/>
  <c r="C27" i="11" s="1"/>
  <c r="D12" i="2"/>
  <c r="E12"/>
  <c r="C12"/>
  <c r="C59" i="18" l="1"/>
  <c r="C61" s="1"/>
  <c r="E53" i="17" l="1"/>
  <c r="E56" s="1"/>
  <c r="E59" s="1"/>
  <c r="E43"/>
  <c r="E39"/>
  <c r="E28"/>
  <c r="E31" s="1"/>
  <c r="E18"/>
  <c r="C87" i="13"/>
  <c r="D87"/>
  <c r="E87"/>
  <c r="F87"/>
  <c r="G87"/>
  <c r="H87"/>
  <c r="I87"/>
  <c r="J87"/>
  <c r="K87"/>
  <c r="L87"/>
  <c r="M87"/>
  <c r="N87"/>
  <c r="C86"/>
  <c r="D86"/>
  <c r="E86"/>
  <c r="F86"/>
  <c r="G86"/>
  <c r="H86"/>
  <c r="I86"/>
  <c r="J86"/>
  <c r="K86"/>
  <c r="L86"/>
  <c r="M86"/>
  <c r="N86"/>
  <c r="C85"/>
  <c r="D85"/>
  <c r="E85"/>
  <c r="F85"/>
  <c r="G85"/>
  <c r="H85"/>
  <c r="I85"/>
  <c r="J85"/>
  <c r="K85"/>
  <c r="L85"/>
  <c r="M85"/>
  <c r="N85"/>
  <c r="E84"/>
  <c r="F84"/>
  <c r="G84"/>
  <c r="H84"/>
  <c r="I84"/>
  <c r="I88" s="1"/>
  <c r="J84"/>
  <c r="K84"/>
  <c r="L84"/>
  <c r="M84"/>
  <c r="M88" s="1"/>
  <c r="N84"/>
  <c r="C84"/>
  <c r="D84"/>
  <c r="G88"/>
  <c r="E88"/>
  <c r="C88"/>
  <c r="C12" i="11"/>
  <c r="D30" i="7"/>
  <c r="L88" i="13" l="1"/>
  <c r="H88"/>
  <c r="E46" i="17"/>
  <c r="K88" i="13"/>
  <c r="E44" i="17"/>
  <c r="E60" s="1"/>
  <c r="N88" i="13"/>
  <c r="J88"/>
  <c r="D88"/>
  <c r="F88"/>
  <c r="I8" i="4" l="1"/>
  <c r="G8"/>
  <c r="H8" l="1"/>
  <c r="F42" i="3" l="1"/>
  <c r="G42"/>
  <c r="H42"/>
  <c r="L42"/>
  <c r="M42"/>
  <c r="N42"/>
  <c r="D42"/>
  <c r="E42"/>
  <c r="C42"/>
  <c r="K41"/>
  <c r="J41"/>
  <c r="H25"/>
  <c r="G25"/>
  <c r="Q44" i="1"/>
  <c r="V44" s="1"/>
  <c r="E55"/>
  <c r="D55"/>
  <c r="C55"/>
  <c r="E48"/>
  <c r="E41"/>
  <c r="D48"/>
  <c r="C48"/>
  <c r="D41"/>
  <c r="C41"/>
  <c r="E8"/>
  <c r="D8"/>
  <c r="C8"/>
  <c r="C18" s="1"/>
  <c r="L43" i="6" l="1"/>
  <c r="O43" s="1"/>
  <c r="F49"/>
  <c r="G49"/>
  <c r="H49"/>
  <c r="I49"/>
  <c r="J49"/>
  <c r="K49"/>
  <c r="S56"/>
  <c r="S55"/>
  <c r="Q56"/>
  <c r="Q55"/>
  <c r="O56"/>
  <c r="O55"/>
  <c r="N56"/>
  <c r="N57" s="1"/>
  <c r="M56"/>
  <c r="M57" s="1"/>
  <c r="N55"/>
  <c r="M55"/>
  <c r="L56"/>
  <c r="L55"/>
  <c r="N43"/>
  <c r="S43" s="1"/>
  <c r="M43"/>
  <c r="Q43" s="1"/>
  <c r="F57"/>
  <c r="F60" s="1"/>
  <c r="G57"/>
  <c r="G60" s="1"/>
  <c r="H57"/>
  <c r="H60" s="1"/>
  <c r="I57"/>
  <c r="I60" s="1"/>
  <c r="J57"/>
  <c r="J60" s="1"/>
  <c r="K57"/>
  <c r="K60" s="1"/>
  <c r="P57"/>
  <c r="P60" s="1"/>
  <c r="R57"/>
  <c r="R60" s="1"/>
  <c r="T57"/>
  <c r="T60" s="1"/>
  <c r="D57"/>
  <c r="D60" s="1"/>
  <c r="C57"/>
  <c r="C60" s="1"/>
  <c r="E57"/>
  <c r="E60" s="1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S7"/>
  <c r="Q7"/>
  <c r="O7"/>
  <c r="N7"/>
  <c r="L7"/>
  <c r="L57" l="1"/>
  <c r="O57"/>
  <c r="Q57"/>
  <c r="S57"/>
  <c r="M49"/>
  <c r="M60" s="1"/>
  <c r="K38" i="3"/>
  <c r="J38"/>
  <c r="N9"/>
  <c r="I16"/>
  <c r="J16"/>
  <c r="K16"/>
  <c r="K41" i="1"/>
  <c r="D16" i="3"/>
  <c r="E16"/>
  <c r="F16"/>
  <c r="G16"/>
  <c r="H16"/>
  <c r="N11"/>
  <c r="N12"/>
  <c r="N13"/>
  <c r="N14"/>
  <c r="N15"/>
  <c r="N6"/>
  <c r="N7"/>
  <c r="N8"/>
  <c r="M11"/>
  <c r="M12"/>
  <c r="M13"/>
  <c r="M14"/>
  <c r="M15"/>
  <c r="M6"/>
  <c r="M7"/>
  <c r="M8"/>
  <c r="L11"/>
  <c r="L12"/>
  <c r="L13"/>
  <c r="L14"/>
  <c r="L15"/>
  <c r="L6"/>
  <c r="L7"/>
  <c r="L8"/>
  <c r="N10"/>
  <c r="M10"/>
  <c r="L10"/>
  <c r="C16"/>
  <c r="F18" i="1"/>
  <c r="G8"/>
  <c r="G18" s="1"/>
  <c r="F8"/>
  <c r="F24"/>
  <c r="G24"/>
  <c r="F41"/>
  <c r="G41"/>
  <c r="F48"/>
  <c r="G48"/>
  <c r="G51" s="1"/>
  <c r="F51"/>
  <c r="F54"/>
  <c r="G54"/>
  <c r="F55"/>
  <c r="F59" s="1"/>
  <c r="G55"/>
  <c r="J14" i="17"/>
  <c r="G59" i="1" l="1"/>
  <c r="F60"/>
  <c r="F64" s="1"/>
  <c r="G25"/>
  <c r="G29" s="1"/>
  <c r="G60"/>
  <c r="F25"/>
  <c r="F29" s="1"/>
  <c r="L16" i="3"/>
  <c r="M16"/>
  <c r="N16"/>
  <c r="F31" i="1" l="1"/>
  <c r="G64"/>
  <c r="O85" i="13" s="1"/>
  <c r="G39" i="11"/>
  <c r="G31" i="1" l="1"/>
  <c r="K19" i="7"/>
  <c r="E22"/>
  <c r="H22" i="3" l="1"/>
  <c r="G22"/>
  <c r="D28" l="1"/>
  <c r="H23"/>
  <c r="H24"/>
  <c r="F23"/>
  <c r="F24"/>
  <c r="G23"/>
  <c r="G24"/>
  <c r="H6" i="2"/>
  <c r="H7"/>
  <c r="F11"/>
  <c r="G11"/>
  <c r="H11"/>
  <c r="O7" i="1" l="1"/>
  <c r="C6" i="11" s="1"/>
  <c r="O39" i="1"/>
  <c r="I14" i="17" l="1"/>
  <c r="H14"/>
  <c r="G14" l="1"/>
  <c r="F14"/>
  <c r="O7" i="9"/>
  <c r="F7" i="8" l="1"/>
  <c r="D37" i="7"/>
  <c r="E37"/>
  <c r="I37"/>
  <c r="J37"/>
  <c r="K37"/>
  <c r="C37"/>
  <c r="F36"/>
  <c r="G36"/>
  <c r="H36"/>
  <c r="F18" i="17" l="1"/>
  <c r="F19" s="1"/>
  <c r="G18"/>
  <c r="H18"/>
  <c r="H19" s="1"/>
  <c r="I18"/>
  <c r="I19" s="1"/>
  <c r="J18"/>
  <c r="G19"/>
  <c r="F28"/>
  <c r="F31" s="1"/>
  <c r="G28"/>
  <c r="G31" s="1"/>
  <c r="H28"/>
  <c r="H31" s="1"/>
  <c r="I28"/>
  <c r="I31" s="1"/>
  <c r="J28"/>
  <c r="J31" s="1"/>
  <c r="F39"/>
  <c r="F45" s="1"/>
  <c r="G39"/>
  <c r="H39"/>
  <c r="I39"/>
  <c r="I45" s="1"/>
  <c r="J39"/>
  <c r="F43"/>
  <c r="G43"/>
  <c r="H43"/>
  <c r="I43"/>
  <c r="J43"/>
  <c r="F53"/>
  <c r="F56" s="1"/>
  <c r="F59" s="1"/>
  <c r="G53"/>
  <c r="H53"/>
  <c r="H56" s="1"/>
  <c r="H59" s="1"/>
  <c r="I53"/>
  <c r="I56" s="1"/>
  <c r="I59" s="1"/>
  <c r="J53"/>
  <c r="J56" s="1"/>
  <c r="J59" s="1"/>
  <c r="G6" i="11"/>
  <c r="H6"/>
  <c r="G7"/>
  <c r="H7"/>
  <c r="I7"/>
  <c r="G8"/>
  <c r="I8"/>
  <c r="D7"/>
  <c r="C8"/>
  <c r="D8"/>
  <c r="E8"/>
  <c r="C9"/>
  <c r="E9"/>
  <c r="G11"/>
  <c r="C10"/>
  <c r="D10"/>
  <c r="E10"/>
  <c r="G12"/>
  <c r="H12"/>
  <c r="E11"/>
  <c r="G13"/>
  <c r="H13"/>
  <c r="I13"/>
  <c r="D12"/>
  <c r="E12"/>
  <c r="G14"/>
  <c r="H14"/>
  <c r="G15"/>
  <c r="H15"/>
  <c r="I15"/>
  <c r="G16"/>
  <c r="H16"/>
  <c r="I16"/>
  <c r="E15"/>
  <c r="G18"/>
  <c r="H18"/>
  <c r="G22"/>
  <c r="H22"/>
  <c r="I22"/>
  <c r="G25"/>
  <c r="C20"/>
  <c r="E20"/>
  <c r="H30"/>
  <c r="I30"/>
  <c r="C25"/>
  <c r="D25"/>
  <c r="E25"/>
  <c r="G35"/>
  <c r="H35"/>
  <c r="I35"/>
  <c r="P7" i="9"/>
  <c r="S7" s="1"/>
  <c r="Q7"/>
  <c r="T7" s="1"/>
  <c r="R7"/>
  <c r="O8"/>
  <c r="O9" s="1"/>
  <c r="P8"/>
  <c r="S8" s="1"/>
  <c r="Q8"/>
  <c r="R8"/>
  <c r="T8"/>
  <c r="F6" i="8"/>
  <c r="F11" s="1"/>
  <c r="G6"/>
  <c r="G11" s="1"/>
  <c r="H6"/>
  <c r="H11" s="1"/>
  <c r="I17" i="7"/>
  <c r="J17"/>
  <c r="I18"/>
  <c r="J18"/>
  <c r="I19"/>
  <c r="J19"/>
  <c r="I20"/>
  <c r="J20"/>
  <c r="I21"/>
  <c r="J21"/>
  <c r="F22"/>
  <c r="G22"/>
  <c r="H22"/>
  <c r="K22"/>
  <c r="G27"/>
  <c r="G30" s="1"/>
  <c r="I27"/>
  <c r="J27"/>
  <c r="K27"/>
  <c r="G28"/>
  <c r="C30"/>
  <c r="F30"/>
  <c r="H30"/>
  <c r="I30"/>
  <c r="J30"/>
  <c r="K30"/>
  <c r="F34"/>
  <c r="F37" s="1"/>
  <c r="G34"/>
  <c r="G37" s="1"/>
  <c r="H34"/>
  <c r="H37" s="1"/>
  <c r="O48" i="6"/>
  <c r="N49"/>
  <c r="N60" s="1"/>
  <c r="F21" i="3"/>
  <c r="G21"/>
  <c r="H21"/>
  <c r="C30"/>
  <c r="E28"/>
  <c r="E30" s="1"/>
  <c r="I28"/>
  <c r="I30" s="1"/>
  <c r="J28"/>
  <c r="J30" s="1"/>
  <c r="K28"/>
  <c r="K30" s="1"/>
  <c r="D30"/>
  <c r="I37"/>
  <c r="J37"/>
  <c r="K37"/>
  <c r="I38"/>
  <c r="I39"/>
  <c r="J39"/>
  <c r="K39"/>
  <c r="I40"/>
  <c r="J40"/>
  <c r="K40"/>
  <c r="F6" i="2"/>
  <c r="G6"/>
  <c r="F7"/>
  <c r="G7"/>
  <c r="F8"/>
  <c r="G8"/>
  <c r="H8"/>
  <c r="F9"/>
  <c r="G9"/>
  <c r="H9"/>
  <c r="F10"/>
  <c r="G10"/>
  <c r="H10"/>
  <c r="P7" i="1"/>
  <c r="D6" i="11" s="1"/>
  <c r="Q7" i="1"/>
  <c r="E6" i="11" s="1"/>
  <c r="R7" i="1"/>
  <c r="T7"/>
  <c r="V7"/>
  <c r="H8"/>
  <c r="H18" s="1"/>
  <c r="I8"/>
  <c r="J8"/>
  <c r="P8" s="1"/>
  <c r="K8"/>
  <c r="K18" s="1"/>
  <c r="L8"/>
  <c r="L18" s="1"/>
  <c r="M8"/>
  <c r="N8"/>
  <c r="Q8"/>
  <c r="O9"/>
  <c r="P9"/>
  <c r="Q9"/>
  <c r="R9"/>
  <c r="T9"/>
  <c r="V9"/>
  <c r="O10"/>
  <c r="P10"/>
  <c r="Q10"/>
  <c r="R10"/>
  <c r="T10"/>
  <c r="V10"/>
  <c r="O11"/>
  <c r="P11"/>
  <c r="Q11"/>
  <c r="R11"/>
  <c r="T11"/>
  <c r="V11"/>
  <c r="O12"/>
  <c r="C11" i="11" s="1"/>
  <c r="P12" i="1"/>
  <c r="D11" i="11" s="1"/>
  <c r="Q12" i="1"/>
  <c r="R12"/>
  <c r="T12"/>
  <c r="V12"/>
  <c r="O13"/>
  <c r="P13"/>
  <c r="Q13"/>
  <c r="R13"/>
  <c r="T13"/>
  <c r="V13"/>
  <c r="O14"/>
  <c r="P14"/>
  <c r="Q14"/>
  <c r="R14"/>
  <c r="T14"/>
  <c r="V14"/>
  <c r="O15"/>
  <c r="C13" i="11" s="1"/>
  <c r="P15" i="1"/>
  <c r="D13" i="11" s="1"/>
  <c r="Q15" i="1"/>
  <c r="E13" i="11" s="1"/>
  <c r="R15" i="1"/>
  <c r="T15"/>
  <c r="V15"/>
  <c r="O16"/>
  <c r="C14" i="11" s="1"/>
  <c r="P16" i="1"/>
  <c r="D14" i="11" s="1"/>
  <c r="Q16" i="1"/>
  <c r="E14" i="11" s="1"/>
  <c r="R16" i="1"/>
  <c r="T16"/>
  <c r="V16"/>
  <c r="O17"/>
  <c r="P17"/>
  <c r="Q17"/>
  <c r="R17"/>
  <c r="T17"/>
  <c r="V17"/>
  <c r="E18"/>
  <c r="I18"/>
  <c r="J18"/>
  <c r="M18"/>
  <c r="M25" s="1"/>
  <c r="M29" s="1"/>
  <c r="N18"/>
  <c r="O19"/>
  <c r="C17" i="11" s="1"/>
  <c r="P19" i="1"/>
  <c r="D17" i="11" s="1"/>
  <c r="Q19" i="1"/>
  <c r="E17" i="11" s="1"/>
  <c r="R19" i="1"/>
  <c r="T19"/>
  <c r="V19"/>
  <c r="O20"/>
  <c r="C18" i="11" s="1"/>
  <c r="P20" i="1"/>
  <c r="D18" i="11" s="1"/>
  <c r="Q20" i="1"/>
  <c r="E18" i="11" s="1"/>
  <c r="R20" i="1"/>
  <c r="T20"/>
  <c r="V20"/>
  <c r="O21"/>
  <c r="C19" i="11" s="1"/>
  <c r="Q21" i="1"/>
  <c r="E19" i="11" s="1"/>
  <c r="R21" i="1"/>
  <c r="T21"/>
  <c r="V21"/>
  <c r="O22"/>
  <c r="P22"/>
  <c r="Q22"/>
  <c r="R22"/>
  <c r="T22"/>
  <c r="V22"/>
  <c r="O23"/>
  <c r="I54" s="1"/>
  <c r="I59" s="1"/>
  <c r="P23"/>
  <c r="J54" s="1"/>
  <c r="Q23"/>
  <c r="R23"/>
  <c r="T23"/>
  <c r="N54" s="1"/>
  <c r="V23"/>
  <c r="C24"/>
  <c r="D24"/>
  <c r="E24"/>
  <c r="H24"/>
  <c r="I24"/>
  <c r="J24"/>
  <c r="K24"/>
  <c r="L24"/>
  <c r="M24"/>
  <c r="N24"/>
  <c r="S25"/>
  <c r="S29" s="1"/>
  <c r="U25"/>
  <c r="W25"/>
  <c r="W29" s="1"/>
  <c r="O27"/>
  <c r="C28" i="11" s="1"/>
  <c r="P27" i="1"/>
  <c r="D28" i="11" s="1"/>
  <c r="Q27" i="1"/>
  <c r="E28" i="11" s="1"/>
  <c r="R27" i="1"/>
  <c r="T27"/>
  <c r="V27"/>
  <c r="O28"/>
  <c r="C29" i="11" s="1"/>
  <c r="P28" i="1"/>
  <c r="D29" i="11" s="1"/>
  <c r="Q28" i="1"/>
  <c r="E29" i="11" s="1"/>
  <c r="R28" i="1"/>
  <c r="T28"/>
  <c r="V28"/>
  <c r="U29"/>
  <c r="O30"/>
  <c r="P30"/>
  <c r="Q30"/>
  <c r="R30"/>
  <c r="T30"/>
  <c r="V30"/>
  <c r="O37"/>
  <c r="P37"/>
  <c r="Q37"/>
  <c r="I6" i="11" s="1"/>
  <c r="R37" i="1"/>
  <c r="T37"/>
  <c r="V37"/>
  <c r="O38"/>
  <c r="P38"/>
  <c r="Q38"/>
  <c r="R38"/>
  <c r="T38"/>
  <c r="V38"/>
  <c r="P39"/>
  <c r="H8" i="11" s="1"/>
  <c r="Q39" i="1"/>
  <c r="R39"/>
  <c r="T39"/>
  <c r="V39"/>
  <c r="C40"/>
  <c r="G9" i="11" s="1"/>
  <c r="D40" i="1"/>
  <c r="H9" i="11" s="1"/>
  <c r="E40" i="1"/>
  <c r="I9" i="11" s="1"/>
  <c r="H41" i="1"/>
  <c r="I41"/>
  <c r="J41"/>
  <c r="L41"/>
  <c r="M41"/>
  <c r="N41"/>
  <c r="O42"/>
  <c r="P42"/>
  <c r="H11" i="11" s="1"/>
  <c r="Q42" i="1"/>
  <c r="I11" i="11" s="1"/>
  <c r="R42" i="1"/>
  <c r="T42"/>
  <c r="V42"/>
  <c r="O43"/>
  <c r="P43"/>
  <c r="Q43"/>
  <c r="I12" i="11" s="1"/>
  <c r="R43" i="1"/>
  <c r="T43"/>
  <c r="V43"/>
  <c r="P44"/>
  <c r="T44" s="1"/>
  <c r="P45"/>
  <c r="T45" s="1"/>
  <c r="Q45"/>
  <c r="I14" i="11" s="1"/>
  <c r="O46" i="1"/>
  <c r="P46"/>
  <c r="Q46"/>
  <c r="W46" s="1"/>
  <c r="W41" s="1"/>
  <c r="S46"/>
  <c r="S41" s="1"/>
  <c r="U46"/>
  <c r="U41" s="1"/>
  <c r="U51" s="1"/>
  <c r="O47"/>
  <c r="R47" s="1"/>
  <c r="P47"/>
  <c r="T47" s="1"/>
  <c r="Q47"/>
  <c r="V47" s="1"/>
  <c r="G17" i="11"/>
  <c r="H17"/>
  <c r="I17"/>
  <c r="H48" i="1"/>
  <c r="H51" s="1"/>
  <c r="I48"/>
  <c r="I51" s="1"/>
  <c r="J48"/>
  <c r="K48"/>
  <c r="L48"/>
  <c r="M48"/>
  <c r="M51" s="1"/>
  <c r="N48"/>
  <c r="S48"/>
  <c r="U48"/>
  <c r="V48"/>
  <c r="W48"/>
  <c r="O49"/>
  <c r="P49"/>
  <c r="Q49"/>
  <c r="R49"/>
  <c r="T49"/>
  <c r="V49"/>
  <c r="O50"/>
  <c r="G19" i="11" s="1"/>
  <c r="P50" i="1"/>
  <c r="H19" i="11" s="1"/>
  <c r="Q50" i="1"/>
  <c r="R50"/>
  <c r="T50"/>
  <c r="V50"/>
  <c r="K51"/>
  <c r="L51"/>
  <c r="O52"/>
  <c r="G21" i="11" s="1"/>
  <c r="P52" i="1"/>
  <c r="H21" i="11" s="1"/>
  <c r="Q52" i="1"/>
  <c r="I21" i="11" s="1"/>
  <c r="T52" i="1"/>
  <c r="U52" s="1"/>
  <c r="V52"/>
  <c r="O53"/>
  <c r="P53"/>
  <c r="Q53"/>
  <c r="R53"/>
  <c r="T53"/>
  <c r="V53"/>
  <c r="C54"/>
  <c r="C59" s="1"/>
  <c r="D54"/>
  <c r="D59" s="1"/>
  <c r="E54"/>
  <c r="E59" s="1"/>
  <c r="H54"/>
  <c r="H59" s="1"/>
  <c r="K54"/>
  <c r="K59" s="1"/>
  <c r="H55"/>
  <c r="I55"/>
  <c r="J55"/>
  <c r="K55"/>
  <c r="L55"/>
  <c r="M55"/>
  <c r="N55"/>
  <c r="S55"/>
  <c r="S59" s="1"/>
  <c r="O56"/>
  <c r="P56"/>
  <c r="Q56"/>
  <c r="R56"/>
  <c r="O57"/>
  <c r="P57"/>
  <c r="Q57"/>
  <c r="R57"/>
  <c r="O58"/>
  <c r="O55" s="1"/>
  <c r="P58"/>
  <c r="Q58"/>
  <c r="R58"/>
  <c r="R55" s="1"/>
  <c r="P63"/>
  <c r="Q63"/>
  <c r="R63"/>
  <c r="R61" s="1"/>
  <c r="T63"/>
  <c r="T61" s="1"/>
  <c r="V63"/>
  <c r="V61" s="1"/>
  <c r="J51" l="1"/>
  <c r="L25"/>
  <c r="L29" s="1"/>
  <c r="R8"/>
  <c r="H39" i="11"/>
  <c r="H37" s="1"/>
  <c r="P61" i="1"/>
  <c r="H29" i="11"/>
  <c r="H25" s="1"/>
  <c r="H31" s="1"/>
  <c r="T57" i="1"/>
  <c r="T55" s="1"/>
  <c r="T59" s="1"/>
  <c r="I39" i="11"/>
  <c r="I37" s="1"/>
  <c r="Q61" i="1"/>
  <c r="I29" i="11"/>
  <c r="I25" s="1"/>
  <c r="I31" s="1"/>
  <c r="V57" i="1"/>
  <c r="V55" s="1"/>
  <c r="N51"/>
  <c r="I22" i="7"/>
  <c r="D16" i="11"/>
  <c r="N25" i="1"/>
  <c r="N29" s="1"/>
  <c r="H60"/>
  <c r="H64" s="1"/>
  <c r="W51"/>
  <c r="J59"/>
  <c r="H12" i="2"/>
  <c r="I42" i="3"/>
  <c r="I46" i="17"/>
  <c r="S51" i="1"/>
  <c r="S60" s="1"/>
  <c r="S64" s="1"/>
  <c r="O24"/>
  <c r="O8"/>
  <c r="V8"/>
  <c r="J42" i="3"/>
  <c r="F12" i="2"/>
  <c r="Q54" i="1"/>
  <c r="G12" i="2"/>
  <c r="I32" i="17"/>
  <c r="J22" i="7"/>
  <c r="K42" i="3"/>
  <c r="V45" i="1"/>
  <c r="I60"/>
  <c r="I64" s="1"/>
  <c r="H44" i="17"/>
  <c r="L49" i="6"/>
  <c r="L60" s="1"/>
  <c r="J25" i="1"/>
  <c r="J29" s="1"/>
  <c r="Q55"/>
  <c r="Q59" s="1"/>
  <c r="Q48"/>
  <c r="D21" i="11"/>
  <c r="G44" i="17"/>
  <c r="P9" i="9"/>
  <c r="R9"/>
  <c r="S49" i="6"/>
  <c r="S60" s="1"/>
  <c r="P55" i="1"/>
  <c r="K60"/>
  <c r="K64" s="1"/>
  <c r="F28" i="3"/>
  <c r="F30" s="1"/>
  <c r="G28"/>
  <c r="G30" s="1"/>
  <c r="N59" i="1"/>
  <c r="N60" s="1"/>
  <c r="N64" s="1"/>
  <c r="L54"/>
  <c r="O54" s="1"/>
  <c r="O59" s="1"/>
  <c r="M54"/>
  <c r="M59" s="1"/>
  <c r="M60" s="1"/>
  <c r="M64" s="1"/>
  <c r="M31" s="1"/>
  <c r="R54"/>
  <c r="R59" s="1"/>
  <c r="L59"/>
  <c r="L60" s="1"/>
  <c r="O41"/>
  <c r="J60"/>
  <c r="J44" i="17"/>
  <c r="J60" s="1"/>
  <c r="I44"/>
  <c r="I60" s="1"/>
  <c r="J19"/>
  <c r="J32" s="1"/>
  <c r="F44"/>
  <c r="F60" s="1"/>
  <c r="G56"/>
  <c r="G59" s="1"/>
  <c r="G32"/>
  <c r="H32"/>
  <c r="F32"/>
  <c r="F46"/>
  <c r="T9" i="9"/>
  <c r="Q9"/>
  <c r="Q49" i="6"/>
  <c r="Q60" s="1"/>
  <c r="H28" i="3"/>
  <c r="H30" s="1"/>
  <c r="V24" i="1"/>
  <c r="K25"/>
  <c r="K29" s="1"/>
  <c r="K31" s="1"/>
  <c r="T24"/>
  <c r="R24"/>
  <c r="I25"/>
  <c r="I29" s="1"/>
  <c r="V40"/>
  <c r="Q40"/>
  <c r="G31" i="11"/>
  <c r="V41" i="1"/>
  <c r="R41"/>
  <c r="R48"/>
  <c r="P48"/>
  <c r="D51"/>
  <c r="D60" s="1"/>
  <c r="T48"/>
  <c r="O48"/>
  <c r="U58"/>
  <c r="U55" s="1"/>
  <c r="V59"/>
  <c r="T41"/>
  <c r="P41"/>
  <c r="W58"/>
  <c r="W55" s="1"/>
  <c r="W59" s="1"/>
  <c r="U59"/>
  <c r="U60" s="1"/>
  <c r="U64" s="1"/>
  <c r="H10" i="11"/>
  <c r="H20" s="1"/>
  <c r="Q41" i="1"/>
  <c r="I10" i="11"/>
  <c r="I20" s="1"/>
  <c r="G10"/>
  <c r="G20" s="1"/>
  <c r="P24" i="1"/>
  <c r="Q24"/>
  <c r="E21" i="11"/>
  <c r="C25" i="1"/>
  <c r="C29" s="1"/>
  <c r="D18"/>
  <c r="T18" s="1"/>
  <c r="T8"/>
  <c r="E25"/>
  <c r="E29" s="1"/>
  <c r="E7" i="11"/>
  <c r="E16" s="1"/>
  <c r="C7"/>
  <c r="C16" s="1"/>
  <c r="E51" i="1"/>
  <c r="E60" s="1"/>
  <c r="E64" s="1"/>
  <c r="C51"/>
  <c r="R40"/>
  <c r="O40"/>
  <c r="Q18"/>
  <c r="O18"/>
  <c r="O25" s="1"/>
  <c r="O29" s="1"/>
  <c r="T40"/>
  <c r="P40"/>
  <c r="R18"/>
  <c r="H25"/>
  <c r="H29" s="1"/>
  <c r="H31" s="1"/>
  <c r="V18"/>
  <c r="C21" i="11"/>
  <c r="H60" i="17"/>
  <c r="G46"/>
  <c r="J46"/>
  <c r="H46"/>
  <c r="G45"/>
  <c r="J45"/>
  <c r="H45"/>
  <c r="S9" i="9"/>
  <c r="E31" i="1" l="1"/>
  <c r="V31" s="1"/>
  <c r="I61" i="17"/>
  <c r="P54" i="1"/>
  <c r="P59" s="1"/>
  <c r="I31"/>
  <c r="J31"/>
  <c r="N31"/>
  <c r="D64"/>
  <c r="O84" i="13" s="1"/>
  <c r="L64" i="1"/>
  <c r="L31" s="1"/>
  <c r="J64"/>
  <c r="O86" i="13" s="1"/>
  <c r="W60" i="1"/>
  <c r="W64" s="1"/>
  <c r="C26" i="11"/>
  <c r="C30" s="1"/>
  <c r="Q51" i="1"/>
  <c r="Q60" s="1"/>
  <c r="Q64" s="1"/>
  <c r="D26" i="11"/>
  <c r="D30" s="1"/>
  <c r="E26"/>
  <c r="E30" s="1"/>
  <c r="J61" i="17"/>
  <c r="D25" i="1"/>
  <c r="D29" s="1"/>
  <c r="D31" s="1"/>
  <c r="T31" s="1"/>
  <c r="O87" i="13"/>
  <c r="G60" i="17"/>
  <c r="G61" s="1"/>
  <c r="O49" i="6"/>
  <c r="O60" s="1"/>
  <c r="T51" i="1"/>
  <c r="T60" s="1"/>
  <c r="T64" s="1"/>
  <c r="V25"/>
  <c r="V29" s="1"/>
  <c r="V51"/>
  <c r="V60" s="1"/>
  <c r="H36" i="11"/>
  <c r="H40" s="1"/>
  <c r="P18" i="1"/>
  <c r="P25" s="1"/>
  <c r="P29" s="1"/>
  <c r="P31" s="1"/>
  <c r="R25"/>
  <c r="R29" s="1"/>
  <c r="T25"/>
  <c r="T29" s="1"/>
  <c r="R51"/>
  <c r="R60" s="1"/>
  <c r="R64" s="1"/>
  <c r="O51"/>
  <c r="O60" s="1"/>
  <c r="C60"/>
  <c r="F61" i="17"/>
  <c r="H61"/>
  <c r="G36" i="11"/>
  <c r="P51" i="1"/>
  <c r="P60" s="1"/>
  <c r="P64" s="1"/>
  <c r="I36" i="11"/>
  <c r="I40" s="1"/>
  <c r="Q25" i="1"/>
  <c r="Q29" s="1"/>
  <c r="Q31" l="1"/>
  <c r="O88" i="13"/>
  <c r="C64" i="1"/>
  <c r="C31" s="1"/>
  <c r="R31" s="1"/>
  <c r="O61"/>
  <c r="O64" s="1"/>
  <c r="O31" s="1"/>
  <c r="G38" i="11"/>
  <c r="G37" s="1"/>
  <c r="G40" s="1"/>
  <c r="E14" i="17"/>
  <c r="E45" s="1"/>
  <c r="E19" l="1"/>
  <c r="E32" s="1"/>
  <c r="E61" s="1"/>
</calcChain>
</file>

<file path=xl/sharedStrings.xml><?xml version="1.0" encoding="utf-8"?>
<sst xmlns="http://schemas.openxmlformats.org/spreadsheetml/2006/main" count="1609" uniqueCount="749">
  <si>
    <t>adatok eFt-ban</t>
  </si>
  <si>
    <t>Megnevezés</t>
  </si>
  <si>
    <t>Önkormányzat előirányzatai</t>
  </si>
  <si>
    <t>TEMÜSZ előirányzatai</t>
  </si>
  <si>
    <t>ÖSSZESEN eredeti előirányzatok</t>
  </si>
  <si>
    <t>ÖSSZESEN módosított előirányzatok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</si>
  <si>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</si>
  <si>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</si>
  <si>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</si>
  <si>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</si>
  <si>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</si>
  <si>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</si>
  <si>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</si>
  <si>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</si>
  <si>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</si>
  <si>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</si>
  <si>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</si>
  <si>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</si>
  <si>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</si>
  <si>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 xml:space="preserve">  Helyi adók  </t>
  </si>
  <si>
    <t xml:space="preserve">  Illetékek </t>
  </si>
  <si>
    <t xml:space="preserve">  Pótlékok, bírságok</t>
  </si>
  <si>
    <t>Irányító szervtől kapott működési költségvetési támogatás</t>
  </si>
  <si>
    <t>Központi költségvetésből kapott támogatás</t>
  </si>
  <si>
    <t>Működési célú támogatásértékű bevétel ÁH-n belülről</t>
  </si>
  <si>
    <t>Működési célú átvett pénzeszköz ÁH-n kívülről</t>
  </si>
  <si>
    <t xml:space="preserve">Előző évi működési célú előirányzat-maradvány, pénzmaradvány átvétel összesen </t>
  </si>
  <si>
    <t>MŰKÖDÉSI BEVÉTELEK ÖSSZESEN</t>
  </si>
  <si>
    <t>Felhalmozási célú támogatásértékű bevétel ÁH-n belülről</t>
  </si>
  <si>
    <t>Felhalmozási célú átvett pénzeszköz ÁH-n kívülről</t>
  </si>
  <si>
    <t>Felhalmozáci célú bevételek (a tárgyi eszközök és immateriális javak értékesítése és a pénzügyi befektetések bevételei)</t>
  </si>
  <si>
    <t>Előző évi felhalmozási célú előirányzat-maradvány, pénzmaradvány átvétel</t>
  </si>
  <si>
    <t>Irányító szervtől kapott felhalmozási célú költségvetési támogatás</t>
  </si>
  <si>
    <t>FELHALMOZÁSI BEVÉTELEK ÖSSZESEN</t>
  </si>
  <si>
    <t xml:space="preserve">Támogatási kölcsönök visszatérülése államháztartáson belülről </t>
  </si>
  <si>
    <t xml:space="preserve">Támogatási kölcsönök visszatérülése államháztartáson kívülről  </t>
  </si>
  <si>
    <t>Támogatási kölcsönök igénybevétele államháztartáson belülről</t>
  </si>
  <si>
    <t>KÖLCSÖNÖK ÖSSZESEN</t>
  </si>
  <si>
    <t>BEVÉTELEK ÖSSZESEN:*</t>
  </si>
  <si>
    <t xml:space="preserve">Előző évek előirányzat-maradványának, pénzmaradványának és előző évek vállalkozási maradványának igénybevétele </t>
  </si>
  <si>
    <t>BEVÉTELEK MINDÖSSZESEN:*</t>
  </si>
  <si>
    <t>Személyi juttatások</t>
  </si>
  <si>
    <t xml:space="preserve">Munkaadókat terhelő járulékok és szociális hozzájárulási adó, </t>
  </si>
  <si>
    <t>Dologi kiadások és egyéb folyó kiadások</t>
  </si>
  <si>
    <t>Egyéb működési célú kiadások</t>
  </si>
  <si>
    <t xml:space="preserve">   támogatásértékű működési kiadások</t>
  </si>
  <si>
    <t xml:space="preserve">   előző évi működési célú előirányzat-maradvány, pénzmaradvány átadás összesen</t>
  </si>
  <si>
    <t xml:space="preserve">   működési célú pénzeszközátadások államháztartáson kívülre</t>
  </si>
  <si>
    <t xml:space="preserve">Egyéb pénzforgalom nélküli kiadások -Tartalékok </t>
  </si>
  <si>
    <t xml:space="preserve">  általános tartalék</t>
  </si>
  <si>
    <t xml:space="preserve">  céltartalék</t>
  </si>
  <si>
    <t>MŰKÖDÉSI KIADÁSOK ÖSSZESEN</t>
  </si>
  <si>
    <t xml:space="preserve">Intézményi beruházások </t>
  </si>
  <si>
    <t>Felújítások</t>
  </si>
  <si>
    <t xml:space="preserve">   irányító szerv alá tartozó költségvetési szervnek folyósított felhalmozási támogatás</t>
  </si>
  <si>
    <t xml:space="preserve">Egyéb felhalmozási kiadások </t>
  </si>
  <si>
    <t xml:space="preserve">   befektetési célú részesedések vásárlása </t>
  </si>
  <si>
    <t xml:space="preserve">   támogatásértékű felhalmozási kiadások</t>
  </si>
  <si>
    <t xml:space="preserve">   előző évi felhalmozási célú előirányzat-maradvány, pénzmaradvány átadás</t>
  </si>
  <si>
    <t xml:space="preserve">   felhalmozási célú pénzeszközátadások államháztartáson kívülre </t>
  </si>
  <si>
    <t>FELHALMOZÁSI KIADÁSOK ÖSSZESEN</t>
  </si>
  <si>
    <t>Támogatási kölcsönök nyújtása államháztartáson kívülre</t>
  </si>
  <si>
    <t>Támogatási kölcsönök törlesztése államháztartáson belülre</t>
  </si>
  <si>
    <t>KIADÁSOK ÖSSZESEN:*</t>
  </si>
  <si>
    <t xml:space="preserve">Finanszírozási kiadások </t>
  </si>
  <si>
    <t>KIADÁSOK MINDÖSSZESEN:*</t>
  </si>
  <si>
    <t>* az önkormányzati bevétel-kiadás mindösszesen összegből levonásra került az intézményeknek átadott finanszírozás, annak érdekében, hogy a végösszesen ne tartalmazzon halmozódást</t>
  </si>
  <si>
    <t>Közös Önkormányzati Hivatal előirányzatai</t>
  </si>
  <si>
    <t xml:space="preserve">Önkormányzat módosított előirányzatai </t>
  </si>
  <si>
    <t xml:space="preserve">Közös Önkormányzati Hivatal módosított előirányzatai </t>
  </si>
  <si>
    <t xml:space="preserve">TEMÜSZ módosított előirányzatai </t>
  </si>
  <si>
    <t xml:space="preserve">Napraforgó Óvoda módosított előirányzatai </t>
  </si>
  <si>
    <t>Eredeti előirányzatból KÖTELEZŐ feladatok</t>
  </si>
  <si>
    <t>Eredeti előirányzatból ÖNKÉNT vállalt feladatok</t>
  </si>
  <si>
    <t xml:space="preserve">Napraforgó Óvoda előirányzatai </t>
  </si>
  <si>
    <t>Módosított előirányzatból KÖTELEZŐ feladatok</t>
  </si>
  <si>
    <t>Módosított előirányzatból ÖNKÉNT vállalt feladatok</t>
  </si>
  <si>
    <t xml:space="preserve">  Átengedett központi adók (Gépjárműadó)</t>
  </si>
  <si>
    <t>N</t>
  </si>
  <si>
    <t>O</t>
  </si>
  <si>
    <t>Önkormányzat módosított előirányzatai</t>
  </si>
  <si>
    <t>Helyi adók összesen:</t>
  </si>
  <si>
    <t xml:space="preserve">E </t>
  </si>
  <si>
    <t>Támogatásértékű bevételek mindösszesen</t>
  </si>
  <si>
    <t>Önkormányzati hivatal működésének támogatása</t>
  </si>
  <si>
    <t>adatok Ft-ban</t>
  </si>
  <si>
    <t>Településüzemeltetéshez kapcsolódó feladatok támogatása</t>
  </si>
  <si>
    <t>Egyéb kötelező önkormányzati feladatok támogatása</t>
  </si>
  <si>
    <t>Települési önkormányzatok szociális és gyermekjóléti feladatainak támogatása összesen</t>
  </si>
  <si>
    <t>Könyvtári, közművelődési és műzeumi feladatok támogatása</t>
  </si>
  <si>
    <t>Települési önkormányzatok kulturális feladatainak támogatása összesen</t>
  </si>
  <si>
    <t>Összesen</t>
  </si>
  <si>
    <t>Összesen:</t>
  </si>
  <si>
    <t>Támogatási bevétel</t>
  </si>
  <si>
    <t>Megvalósítás költsége</t>
  </si>
  <si>
    <t>Önkormányzat önrésze</t>
  </si>
  <si>
    <t>Megjegyzés</t>
  </si>
  <si>
    <t>Beruházás</t>
  </si>
  <si>
    <t>Felújítás</t>
  </si>
  <si>
    <t>TEMÜSZ módosított előirányzatai</t>
  </si>
  <si>
    <t>Napraforgó Óvoda módosított előirányzatai</t>
  </si>
  <si>
    <t xml:space="preserve">Létszám összesen </t>
  </si>
  <si>
    <t>Önkormányzati összesen eredeti ei.</t>
  </si>
  <si>
    <t>Önkormányzati összesen módosított ei.</t>
  </si>
  <si>
    <t xml:space="preserve">  Irányító szerv alá tartozó költségvetési szervnek folyósított működési támogatás</t>
  </si>
  <si>
    <t>MŰKÖDÉSI KIADÁSOK ÖSSZESEN*</t>
  </si>
  <si>
    <t xml:space="preserve">   Irányító szerv alá tartozó költségvetési szervnek folyósított felhalmozási támogatás</t>
  </si>
  <si>
    <t>FELHALMOZÁSI KIADÁSOK ÖSSZESEN*</t>
  </si>
  <si>
    <t>BEVÉTELEK ÖSSZESEN:</t>
  </si>
  <si>
    <t>KIADÁSOK ÖSSZESEN:</t>
  </si>
  <si>
    <t>BEVÉTELEK MINDÖSSZESEN:</t>
  </si>
  <si>
    <t>KIADÁSOK MINDÖSSZESEN:</t>
  </si>
  <si>
    <t>Talajterhelési díj</t>
  </si>
  <si>
    <t>Külterülettel kapcsolatos feladatok támogatása</t>
  </si>
  <si>
    <t>Önkormányzat tény</t>
  </si>
  <si>
    <t>Közös Önkormányzati Hivatal tény</t>
  </si>
  <si>
    <t>TEMÜSZ tény</t>
  </si>
  <si>
    <t>Napraforgó Óvoda tény</t>
  </si>
  <si>
    <t>Tényből KÖTELEZŐ feladatok</t>
  </si>
  <si>
    <t>Tényből ÖNKÉNT vállalt feladatok</t>
  </si>
  <si>
    <t>P</t>
  </si>
  <si>
    <t>Q</t>
  </si>
  <si>
    <t>R</t>
  </si>
  <si>
    <t>S</t>
  </si>
  <si>
    <t>T</t>
  </si>
  <si>
    <t>U</t>
  </si>
  <si>
    <t>ÖSSZESEN Tény</t>
  </si>
  <si>
    <t>V</t>
  </si>
  <si>
    <t>Önkormányzat Tény</t>
  </si>
  <si>
    <t>Temüsz tény</t>
  </si>
  <si>
    <t xml:space="preserve">Napraforgó Óvoda tény </t>
  </si>
  <si>
    <t>ÖSSZESEN tény</t>
  </si>
  <si>
    <t>Önkormányzati TÉNY összesen</t>
  </si>
  <si>
    <t>Költségvetési hiány/többlet  (BEVÉTELEK ÖSSZESEN-KIADÁSOK ÖSSZESEN)</t>
  </si>
  <si>
    <t xml:space="preserve">Támogatásértékű működési kiadások </t>
  </si>
  <si>
    <t>ÁTADOTT</t>
  </si>
  <si>
    <t>ÁTVETT</t>
  </si>
  <si>
    <t>Működési célú pénzeszközátvétel non-profit szervezetektől</t>
  </si>
  <si>
    <t>Ellátottak juttatásai, társadalom, szociálpolitikai és egyéb juttatás, támogatás</t>
  </si>
  <si>
    <t>Tényből ÖNKÉNTES feladatok</t>
  </si>
  <si>
    <t>Helyi önkormnyzatok általános működésének támogatása összesen</t>
  </si>
  <si>
    <t>Szociális étkeztetés</t>
  </si>
  <si>
    <t>Költségvetési bevételek összesen</t>
  </si>
  <si>
    <t>Műk.c.tám. HÁZTARTÁSOK</t>
  </si>
  <si>
    <t>Felh.c.tám. EGYHÁZ</t>
  </si>
  <si>
    <t>Felh.c.tám. NONPROFIT GAZD.TÁRS.</t>
  </si>
  <si>
    <t>Tényből ÖNKÉNT feladatok</t>
  </si>
  <si>
    <t>Tény Önkormányzat</t>
  </si>
  <si>
    <t>Tényből KÖTELEZŐ</t>
  </si>
  <si>
    <t>Szakmai</t>
  </si>
  <si>
    <t xml:space="preserve">Intézmény üzemeltetéshez kapcsolódó </t>
  </si>
  <si>
    <t>jegyző 1</t>
  </si>
  <si>
    <t>int.vez. 1</t>
  </si>
  <si>
    <t>aljegyző 1</t>
  </si>
  <si>
    <t>int.vez.h. 1</t>
  </si>
  <si>
    <t>védőnő 1</t>
  </si>
  <si>
    <t>inform. 0,75</t>
  </si>
  <si>
    <t>Tényből kötelező feladatok</t>
  </si>
  <si>
    <t>Összes tény</t>
  </si>
  <si>
    <t xml:space="preserve">B </t>
  </si>
  <si>
    <t>Helyi adónál, gépjárműadónál biztosított kedvezmény, mentesség összege adónemenként</t>
  </si>
  <si>
    <t>Adott kedvezmény</t>
  </si>
  <si>
    <t>Megjegyzés/hivatkozás</t>
  </si>
  <si>
    <t>Adókedvezmények összesen:</t>
  </si>
  <si>
    <t>Lakosság részére lakásépítéshez, lakásfelújításhoz nyújtott kölcsönök elengedésének összege</t>
  </si>
  <si>
    <t>Kölcsönök elengedése összesen</t>
  </si>
  <si>
    <t>Ellátottak térítési díjának, illetve kártérítésének méltányossági alapon történő elengedésének összege</t>
  </si>
  <si>
    <t>Óvodai, szociális étkeztetés</t>
  </si>
  <si>
    <t>Térítési díj kedveznények összesen</t>
  </si>
  <si>
    <t>Helyiségek, eszközök hasznosításából származó bevételből nyújtott kedvezmény, mentesség összege</t>
  </si>
  <si>
    <t>Temüsz bevételek</t>
  </si>
  <si>
    <t>Önkormányzat bevételek</t>
  </si>
  <si>
    <t>Bérleti díj kedveznények összesen</t>
  </si>
  <si>
    <t>egyéb nyújtott kedvezmény vagy kölcsön elengedésének összege.</t>
  </si>
  <si>
    <t>Egyéb kölcsön elengedése</t>
  </si>
  <si>
    <t>egyéb követelések elengedése</t>
  </si>
  <si>
    <t>Egyéb kedvezmények összesen</t>
  </si>
  <si>
    <t>MINDÖSSZESEN:</t>
  </si>
  <si>
    <t>Önkormányzat</t>
  </si>
  <si>
    <t>01        Alaptevékenység költségvetési bevételei</t>
  </si>
  <si>
    <t>02        Alaptevékenység költségvetési kiadásai</t>
  </si>
  <si>
    <t>I          Alaptevékenység költségvetési egyenlege (=01-02)</t>
  </si>
  <si>
    <t>03        Alaptevékenység finanszírozási bevételei</t>
  </si>
  <si>
    <t>04        Alaptevékenység finanszírozási kiadásai</t>
  </si>
  <si>
    <t>II         Alaptevékenység finanszírozási egyenlege (=03-04)</t>
  </si>
  <si>
    <t>A)        Alaptevékenység maradványa (=±I±II)</t>
  </si>
  <si>
    <t>C)        Összes maradvány (=A+B)</t>
  </si>
  <si>
    <t>E)        Alaptevékenység szabad maradványa (=A-D)</t>
  </si>
  <si>
    <t>Módosítások</t>
  </si>
  <si>
    <t xml:space="preserve">A </t>
  </si>
  <si>
    <t>A költségvetési évet követő három év tervezett bevételi előirányzatainak és kiadási előirányzatainak keretszámai (E Ft)</t>
  </si>
  <si>
    <t>ÖNKORMÁNYZAT ÉS KÖLTSÉGVETÉSI SZERVEI ELŐIRÁNYZATA MINDÖSSZESEN</t>
  </si>
  <si>
    <t>Rovat megnevezése</t>
  </si>
  <si>
    <t>Rovat-szám</t>
  </si>
  <si>
    <t xml:space="preserve">Személyi juttatások </t>
  </si>
  <si>
    <t>K1</t>
  </si>
  <si>
    <t xml:space="preserve">Munkaadókat terhelő járulékok és szociális hozzájárulási adó                                                                            </t>
  </si>
  <si>
    <t>K2</t>
  </si>
  <si>
    <t xml:space="preserve">Dologi kiadások </t>
  </si>
  <si>
    <t>K3</t>
  </si>
  <si>
    <t xml:space="preserve">Ellátottak pénzbeli juttatásai </t>
  </si>
  <si>
    <t>K4</t>
  </si>
  <si>
    <t xml:space="preserve">Egyéb működési célú kiadások </t>
  </si>
  <si>
    <t>K5</t>
  </si>
  <si>
    <t>Működési költségvetés előirányzat csoport</t>
  </si>
  <si>
    <t xml:space="preserve">Beruházások </t>
  </si>
  <si>
    <t>K6</t>
  </si>
  <si>
    <t xml:space="preserve">Felújítások </t>
  </si>
  <si>
    <t>K7</t>
  </si>
  <si>
    <t xml:space="preserve">Egyéb felhalmozási célú kiadások </t>
  </si>
  <si>
    <t>K8</t>
  </si>
  <si>
    <t xml:space="preserve">Felhalmozási költségvetés előirányzat csoport </t>
  </si>
  <si>
    <t xml:space="preserve">Költségvetési kiadások </t>
  </si>
  <si>
    <t>K1-K8</t>
  </si>
  <si>
    <t xml:space="preserve">Hitel-, kölcsöntörlesztés államháztartáson kívülre </t>
  </si>
  <si>
    <t>K911</t>
  </si>
  <si>
    <t xml:space="preserve">Belföldi értékpapírok kiadásai 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</si>
  <si>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</si>
  <si>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</si>
  <si>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</si>
  <si>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</si>
  <si>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</si>
  <si>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</si>
  <si>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</si>
  <si>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</si>
  <si>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</si>
  <si>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</si>
  <si>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</si>
  <si>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</si>
  <si>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</si>
  <si>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 xml:space="preserve">Belföldi finanszírozás kiadásai </t>
  </si>
  <si>
    <t>K91</t>
  </si>
  <si>
    <t xml:space="preserve">Külföldi finanszírozás kiadásai </t>
  </si>
  <si>
    <t>K92</t>
  </si>
  <si>
    <t>Adóssághoz nem kapcsolódó származékos ügyletek kiadásai</t>
  </si>
  <si>
    <t>K93</t>
  </si>
  <si>
    <t>K9</t>
  </si>
  <si>
    <t>KIADÁSOK ÖSSZESEN (K1-9)</t>
  </si>
  <si>
    <t>Rovat-
szám</t>
  </si>
  <si>
    <t>Működési célú támogatások államháztartáson belülről</t>
  </si>
  <si>
    <t>B1</t>
  </si>
  <si>
    <t xml:space="preserve">Közhatalmi bevételek </t>
  </si>
  <si>
    <t>B3</t>
  </si>
  <si>
    <t xml:space="preserve">Működési bevételek </t>
  </si>
  <si>
    <t>B4</t>
  </si>
  <si>
    <t xml:space="preserve">Működési célú átvett pénzeszközök </t>
  </si>
  <si>
    <t>B6</t>
  </si>
  <si>
    <t xml:space="preserve">Felhalmozási célú támogatások államháztartáson belülről </t>
  </si>
  <si>
    <t>B2</t>
  </si>
  <si>
    <t xml:space="preserve">Felhalmozási bevételek </t>
  </si>
  <si>
    <t>B5</t>
  </si>
  <si>
    <t xml:space="preserve">Felhalmozási célú átvett pénzeszközök </t>
  </si>
  <si>
    <t>B7</t>
  </si>
  <si>
    <t xml:space="preserve">Költségvetési bevételek </t>
  </si>
  <si>
    <t>B1-B7</t>
  </si>
  <si>
    <t>költségvetési egyenleg  MŰKÖDÉSI</t>
  </si>
  <si>
    <t>költségvetési egyenleg FELHALMOZÁSI</t>
  </si>
  <si>
    <t xml:space="preserve">Hitel-, kölcsönfelvétel államháztartáson kívülről </t>
  </si>
  <si>
    <t>B811</t>
  </si>
  <si>
    <t xml:space="preserve">Belföldi értékpapírok bevételei </t>
  </si>
  <si>
    <t>B812</t>
  </si>
  <si>
    <t>Előző év költségvetési maradványának igénybevétele MŰKÖDÉSRE</t>
  </si>
  <si>
    <t>B8131</t>
  </si>
  <si>
    <t>Előző év költségvetési maradványának igénybevétele FELHALMOZÁSRA</t>
  </si>
  <si>
    <t>Előző év vállalkozási maradványának igénybevétele MŰKÖDÉSRE</t>
  </si>
  <si>
    <t>B8132</t>
  </si>
  <si>
    <t>Előző év vállalkozási maradványának igénybevétele FELHALMOZÁSRA</t>
  </si>
  <si>
    <t xml:space="preserve">Maradvány igénybevétele </t>
  </si>
  <si>
    <t>B813</t>
  </si>
  <si>
    <t xml:space="preserve">Belföldi finanszírozás bevételei </t>
  </si>
  <si>
    <t>B81</t>
  </si>
  <si>
    <t xml:space="preserve">Külföldi finanszírozás bevételei </t>
  </si>
  <si>
    <t>B82</t>
  </si>
  <si>
    <t>Adóssághoz nem kapcsolódó származékos ügyletek bevételei</t>
  </si>
  <si>
    <t>B83</t>
  </si>
  <si>
    <t xml:space="preserve">Finanszírozási bevételek </t>
  </si>
  <si>
    <t>B8</t>
  </si>
  <si>
    <t>BEVÉTELEK ÖSSZESEN (B1-8)</t>
  </si>
  <si>
    <t>B814</t>
  </si>
  <si>
    <t>B816</t>
  </si>
  <si>
    <t>Államháztartáson bellüli megelőlegezések</t>
  </si>
  <si>
    <t>Központi irányítószervi támogatás</t>
  </si>
  <si>
    <t xml:space="preserve">M </t>
  </si>
  <si>
    <t>helyi önk. Előző évi elszámolásból származó kiadások</t>
  </si>
  <si>
    <t>egyéb elvonások befizetések</t>
  </si>
  <si>
    <t>Építményadó</t>
  </si>
  <si>
    <t>Telekadó</t>
  </si>
  <si>
    <t>Állandó jelleggel végzett ip.űzési adó</t>
  </si>
  <si>
    <t>Idegenfor.adó tartózkodás után</t>
  </si>
  <si>
    <t>Egyéb közhatalmi bevételek (Pótlékok, illetékek, bírságok)</t>
  </si>
  <si>
    <t>pü 5</t>
  </si>
  <si>
    <r>
      <t>Intézményi működési bevételek</t>
    </r>
    <r>
      <rPr>
        <sz val="11"/>
        <rFont val="Arial"/>
        <family val="2"/>
        <charset val="238"/>
      </rPr>
      <t xml:space="preserve"> (áru- és készletértékesítés, a nyújtott szolgáltatások ellenértéke, a bérleti díj bevételek, az intézményi ellátási díjak, az alkalmazottak térítése, az általános forgalmi adó bevételek, valamint a hozam- és kamatbevételek)</t>
    </r>
  </si>
  <si>
    <r>
      <t xml:space="preserve">Közhatalmi bevételek </t>
    </r>
    <r>
      <rPr>
        <sz val="11"/>
        <rFont val="Arial"/>
        <family val="2"/>
        <charset val="238"/>
      </rPr>
      <t>(adók, illetékek, járulékok, hozzájárulások, bírságok, díjak, és más fizetési kötelezettségek)</t>
    </r>
  </si>
  <si>
    <t>adó 3</t>
  </si>
  <si>
    <t>Kistelepülések szociális feladatainak támogatása</t>
  </si>
  <si>
    <t>ÁFA</t>
  </si>
  <si>
    <t>Felhalmozás célú pénzeszközátvétel egyéb vállalkozástól</t>
  </si>
  <si>
    <t>könyvtáros 1</t>
  </si>
  <si>
    <t>adóellenőr 0,5 (2 fő 6 órás 3,5 hóra)</t>
  </si>
  <si>
    <t>adatok Fő-ben</t>
  </si>
  <si>
    <t>Napraforgó Óvoda és Bölcsőde</t>
  </si>
  <si>
    <t>01 Közhatalmi eredményszemléletű bevételek</t>
  </si>
  <si>
    <t>02 Eszközök és szolgáltatások értékesítése nettó eredményszemléletű bevételei</t>
  </si>
  <si>
    <t>I Tevékenység nettó eredményszemléletű bevétele (=01+02+03)</t>
  </si>
  <si>
    <t>06 Központi működési célú támogatások eredményszemléletű bevételei</t>
  </si>
  <si>
    <t>07 Egyéb működési célú támogatások eredményszemléletű bevételei</t>
  </si>
  <si>
    <t>08 Felhalmozási célú támogatások eredményszemléletű bevételei</t>
  </si>
  <si>
    <t>09 Különféle egyéb eredményszemléletű bevételek</t>
  </si>
  <si>
    <t>III Egyéb eredményszemléletű bevételek (=06+07+08+09)</t>
  </si>
  <si>
    <t>10 Anyagköltség</t>
  </si>
  <si>
    <t>11 Igénybe vett szolgáltatások értéke</t>
  </si>
  <si>
    <t>IV Anyagjellegű ráfordítások (=10+11+12+13)</t>
  </si>
  <si>
    <t>14 Bérköltség</t>
  </si>
  <si>
    <t>15 Személyi jellegű egyéb kifizetések</t>
  </si>
  <si>
    <t>16 Bérjárulékok</t>
  </si>
  <si>
    <t>V Személyi jellegű ráfordítások (=14+15+16)</t>
  </si>
  <si>
    <t>VI Értékcsökkenési leírás</t>
  </si>
  <si>
    <t>VII Egyéb ráfordítások</t>
  </si>
  <si>
    <t>A)  TEVÉKENYSÉGEK EREDMÉNYE (=I±II+III-IV-V-VI-VII)</t>
  </si>
  <si>
    <t>20 Egyéb kapott (járó) kamatok és kamatjellegű eredményszemléletű bevételek</t>
  </si>
  <si>
    <t>VIII Pénzügyi műveletek eredményszemléletű bevételei (=17+18+19+20+21)</t>
  </si>
  <si>
    <t>24 Fizetendő kamatok és kamatjellegű ráfordítások</t>
  </si>
  <si>
    <t>IX Pénzügyi műveletek ráfordításai (=22+23+24+25+26)</t>
  </si>
  <si>
    <t>B)  PÉNZÜGYI MŰVELETEK EREDMÉNYE (=VIII-IX)</t>
  </si>
  <si>
    <t>C)  MÉRLEG SZERINTI EREDMÉNY (=±A±B)</t>
  </si>
  <si>
    <t>Közös Hivatal</t>
  </si>
  <si>
    <t>Mérleg</t>
  </si>
  <si>
    <t>A/I/2 Szellemi termékek</t>
  </si>
  <si>
    <t>A/I Immateriális javak (=A/I/1+A/I/2+A/I/3)</t>
  </si>
  <si>
    <t>A/II/1 Ingatlanok és a kapcsolódó vagyoni értékű jogok</t>
  </si>
  <si>
    <t>A/II/2 Gépek, berendezések, felszerelések, járművek</t>
  </si>
  <si>
    <t>A/II/4 Beruházások, felújítások</t>
  </si>
  <si>
    <t>A/II Tárgyi eszközök  (=A/II/1+...+A/II/5)</t>
  </si>
  <si>
    <t>A/III/1b - ebből: tartós részesedések nem pénzügyi vállalkozásban</t>
  </si>
  <si>
    <t>A/III Befektetett pénzügyi eszközök (=A/III/1+A/III/2+A/III/3)</t>
  </si>
  <si>
    <t>A) NEMZETI VAGYONBA TARTOZÓ BEFEKTETETT ESZKÖZÖK (=A/I+A/II+A/III+A/IV)</t>
  </si>
  <si>
    <t>C/II/1 Forintpénztár</t>
  </si>
  <si>
    <t>C/II Pénztárak, csekkek, betétkönyvek (=C/II/1+C/II/2+C/II/3)</t>
  </si>
  <si>
    <t>C/III/1 Kincstáron kívüli forintszámlák</t>
  </si>
  <si>
    <t>C/III Forintszámlák (=C/III/1+C/III/2)</t>
  </si>
  <si>
    <t>C) PÉNZESZKÖZÖK (=C/I+…+C/IV)</t>
  </si>
  <si>
    <t>D/I/3 Költségvetési évben esedékes követelések közhatalmi bevételre (=D/I/3a+…+D/I/3f)</t>
  </si>
  <si>
    <t>D/I/3d - ebből: költségvetési évben esedékes követelések vagyoni típusú adókra</t>
  </si>
  <si>
    <t>D/I/3e - ebből: költségvetési évben esedékes követelések termékek és szolgáltatások adóira</t>
  </si>
  <si>
    <t>D/I/3f - ebből: költségvetési évben esedékes követelések egyéb közhatalmi bevételekre</t>
  </si>
  <si>
    <t>D/I/4 Költségvetési évben esedékes követelések működési bevételre (=D/I/4a+…+D/I/4i)</t>
  </si>
  <si>
    <t>D/I/4d - ebből: költségvetési évben esedékes követelések kiszámlázott általános forgalmi adóra</t>
  </si>
  <si>
    <t>D/I/7 Költségvetési évben esedékes követelések felhalmozási célú átvett pénzeszközre (&gt;=D/I/7a+D/I/7b+D/I/7c)</t>
  </si>
  <si>
    <t>D/I Költségvetési évben esedékes követelések (=D/I/1+…+D/I/8)</t>
  </si>
  <si>
    <t>D/III/1 Adott előlegek (=D/III/1a+…+D/III/1f)</t>
  </si>
  <si>
    <t>D/III/1e - ebből: foglalkoztatottaknak adott előlegek</t>
  </si>
  <si>
    <t>D/III/4 Forgótőke elszámolása</t>
  </si>
  <si>
    <t>D/III Követelés jellegű sajátos elszámolások (=D/III/1+…+D/III/9)</t>
  </si>
  <si>
    <t>D) KÖVETELÉSEK  (=D/I+D/II+D/III)</t>
  </si>
  <si>
    <t>E/I/2 Más előzetesen felszámított levonható általános forgalmi adó</t>
  </si>
  <si>
    <t>E/I Előzetesen felszámított általános forgalmi adó elszámolása (=E/I/1+…+E/I/4)</t>
  </si>
  <si>
    <t>E/II/2 Más fizetendő általános forgalmi adó</t>
  </si>
  <si>
    <t>E/II Fizetendő általános forgalmi adó elszámolása (=E/II/1+E/II/2)</t>
  </si>
  <si>
    <t>E) EGYÉB SAJÁTOS ELSZÁMOLÁSOK (=E/I+E/II+E/III)</t>
  </si>
  <si>
    <t>ESZKÖZÖK ÖSSZESEN (=A+B+C+D+E+F)</t>
  </si>
  <si>
    <t>G/I  Nemzeti vagyon induláskori értéke</t>
  </si>
  <si>
    <t>G/II Nemzeti vagyon változásai</t>
  </si>
  <si>
    <t>G/IV Felhalmozott eredmény</t>
  </si>
  <si>
    <t>G/VI Mérleg szerinti eredmény</t>
  </si>
  <si>
    <t>G/ SAJÁT TŐKE  (= G/I+…+G/VI)</t>
  </si>
  <si>
    <t>H/I/3 Költségvetési évben esedékes kötelezettségek dologi kiadásokra</t>
  </si>
  <si>
    <t>H/I Költségvetési évben esedékes kötelezettségek (=H/I/1+…+H/I/9)</t>
  </si>
  <si>
    <t>H/II/9 Költségvetési évet követően esedékes kötelezettségek finanszírozási kiadásokra (&gt;=H/II/9a+…+H/II/9j)</t>
  </si>
  <si>
    <t>H/II/9e - ebből: költségvetési évet követően esedékes kötelezettségek államháztartáson belüli megelőlegezések visszafizetésére</t>
  </si>
  <si>
    <t>H/II Költségvetési évet követően esedékes kötelezettségek (=H/II/1+…+H/II/9)</t>
  </si>
  <si>
    <t>H/III/1 Kapott előlegek</t>
  </si>
  <si>
    <t>H/III Kötelezettség jellegű sajátos elszámolások (=H/III/1+…+H/III/10)</t>
  </si>
  <si>
    <t>H) KÖTELEZETTSÉGEK (=H/I+H/II+H/III)</t>
  </si>
  <si>
    <t>J/2 Költségek, ráfordítások passzív időbeli elhatárolása</t>
  </si>
  <si>
    <t>J/3 Halasztott eredményszemléletű bevételek</t>
  </si>
  <si>
    <t>J) PASSZÍV IDŐBELI ELHATÁROLÁSOK (=J/1+J/2+J/3)</t>
  </si>
  <si>
    <t>FORRÁSOK ÖSSZESEN (=G+H+I+J)</t>
  </si>
  <si>
    <t>B/I/1 Vásárolt készletek</t>
  </si>
  <si>
    <t>B/I Készletek (=B/I/1+…+B/I/5)</t>
  </si>
  <si>
    <t>B) NEMZETI VAGYONBA TARTOZÓ FORGÓESZKÖZÖK (= B/I+B/II)</t>
  </si>
  <si>
    <t>D/I/4a - ebből: költségvetési évben esedékes követelések készletértékesítés ellenértékére, szolgáltatások ellenértékére, közvetített szolgáltatások ellenértékére</t>
  </si>
  <si>
    <t>Tartalékok</t>
  </si>
  <si>
    <t>Költségvetésitámogatás</t>
  </si>
  <si>
    <t>A/III/2 Tartós hitelviszonyt megtestesítő értékpapírok (&gt;=A/III/2a+A/III/2/b)</t>
  </si>
  <si>
    <t>A/III/2a - ebből: államkötvények</t>
  </si>
  <si>
    <t>C/III/2 Kincstárban vezetett forintszámlák</t>
  </si>
  <si>
    <t>D/II/3 Költségvetési évet követően esedékes követelések közhatalmi bevételre (=D/II/3a+…+D/II/3f)</t>
  </si>
  <si>
    <t>D/II/3d - ebből: költségvetési évet követően esedékes követelések vagyoni típusú adókra</t>
  </si>
  <si>
    <t>D/II/3e - ebből: költségvetési évet követően esedékes követelések termékek és szolgáltatások adóira</t>
  </si>
  <si>
    <t>D/II Költségvetési évet követően esedékes követelések (=D/II/1+…+D/II/8)</t>
  </si>
  <si>
    <t>G/III Egyéb eszközök induláskori értéke és változásai</t>
  </si>
  <si>
    <t>Alsóörsi Településműködtetési és Községgazdálkodási Szerv.</t>
  </si>
  <si>
    <t>Közös Hivatal előirányzatai</t>
  </si>
  <si>
    <t>Közös Hivatal módosított előirányzatai</t>
  </si>
  <si>
    <t>Közös Hivatal tény</t>
  </si>
  <si>
    <t>Temüsz előirányzatai</t>
  </si>
  <si>
    <t>Temüsz módosított előirányzatai</t>
  </si>
  <si>
    <t xml:space="preserve">   támogatásértékű felhalmozási kiadások államháztartáson belülre</t>
  </si>
  <si>
    <t>Bölcsődei dolgozók bértámogatása</t>
  </si>
  <si>
    <t>Bölcsődei üzemeltetési támogatás</t>
  </si>
  <si>
    <t>Kisértékű tárgyi eszkösz</t>
  </si>
  <si>
    <t>takarító 1</t>
  </si>
  <si>
    <t>közterület felügyelő 1</t>
  </si>
  <si>
    <t xml:space="preserve">   felhalmozási célú pénzeszközátadások államháztartáson belülre </t>
  </si>
  <si>
    <t>TEMÜSZ</t>
  </si>
  <si>
    <t>ÓVODA</t>
  </si>
  <si>
    <t>KÖZÖS HIVATAL</t>
  </si>
  <si>
    <t>H/III/3 Más szervezetet megillető bevételek elszámolása</t>
  </si>
  <si>
    <t>Közös Önkormányzati Hivatal</t>
  </si>
  <si>
    <t>Eredeti előirányzat</t>
  </si>
  <si>
    <t>Módosított előirányzat</t>
  </si>
  <si>
    <t>Teljesítés</t>
  </si>
  <si>
    <r>
      <t>B4. Intézményi működési bevételek</t>
    </r>
    <r>
      <rPr>
        <sz val="11"/>
        <rFont val="Arial"/>
        <family val="2"/>
        <charset val="238"/>
      </rPr>
      <t xml:space="preserve"> (áru- és készletértékesítés, a nyújtott szolgáltatások ellenértéke, a bérleti díj bevételek, az intézményi ellátási díjak, az alkalmazottak térítése, az általános forgalmi adó bevételek, valamint a hozam- és kamatbevételek)</t>
    </r>
  </si>
  <si>
    <r>
      <t xml:space="preserve">B3. Közhatalmi bevételek </t>
    </r>
    <r>
      <rPr>
        <sz val="11"/>
        <rFont val="Arial"/>
        <family val="2"/>
        <charset val="238"/>
      </rPr>
      <t>(adók, illetékek, járulékok, hozzájárulások, bírságok, díjak, és más fizetési kötelezettségek)</t>
    </r>
  </si>
  <si>
    <t>B11. Központi költségvetésből kapott támogatás</t>
  </si>
  <si>
    <t>B16. Működési célú támogatásértékű bevétel ÁH-n belülről</t>
  </si>
  <si>
    <t>B6. Működési célú átvett pénzeszköz ÁH-n kívülről</t>
  </si>
  <si>
    <t>B2. Felhalmozási célú támogatásértékű bevétel ÁH-n belülről</t>
  </si>
  <si>
    <t>B7. Felhalmozási célú átvett pénzeszköz ÁH-n kívülről</t>
  </si>
  <si>
    <t>B5. Felhalmozáci célú bevételek (a tárgyi eszközök és immateriális javak értékesítése és a pénzügyi befektetések bevételei)</t>
  </si>
  <si>
    <t xml:space="preserve">B813. Előző évek előirányzat-maradványának, pénzmaradványának és előző évek vállalkozási maradványának igénybevétele </t>
  </si>
  <si>
    <t>B814. Finanszírozási bevételek  (megelőlegezések)</t>
  </si>
  <si>
    <t>K1. Személyi juttatások</t>
  </si>
  <si>
    <t xml:space="preserve">K2. Munkaadókat terhelő járulékok és szociális hozzájárulási adó, </t>
  </si>
  <si>
    <t>K3. Dologi kiadások és egyéb folyó kiadások</t>
  </si>
  <si>
    <t>K506.   támogatásértékű működési kiadások államáztartáson belülre</t>
  </si>
  <si>
    <t>K5021. A helyi önk. Előző évi elsz. Származó kiadások</t>
  </si>
  <si>
    <t>K512.   működési célú pénzeszközátadások államháztartáson kívülre</t>
  </si>
  <si>
    <t>K48.  Ellátottak juttatásai,  társadalom-, szociálpolitikai és egyéb juttatás, támogatás</t>
  </si>
  <si>
    <t xml:space="preserve">K513. Egyéb pénzforgalom nélküli kiadások -Tartalékok </t>
  </si>
  <si>
    <t>K6. Beruházások</t>
  </si>
  <si>
    <t>K7. Felújítások</t>
  </si>
  <si>
    <t xml:space="preserve">K8. Egyéb felhalmozási kiadások </t>
  </si>
  <si>
    <t>Egyéb műk.c. támogatás (TB alapoktól és kezelőitől)</t>
  </si>
  <si>
    <t xml:space="preserve">B16. Támogatásértékű működési bevételek </t>
  </si>
  <si>
    <t xml:space="preserve">B21. B25. Támogatásértékű felhalmozási bevételek </t>
  </si>
  <si>
    <t>Támogatásértékű kiadás központi ktgvetési szervnek (Bursa, Rendőrfőkapitányság)</t>
  </si>
  <si>
    <t>Települési önkormányzatok köznevelési feladatainak támogatása összesen</t>
  </si>
  <si>
    <t>KERÉKPÁRÚT</t>
  </si>
  <si>
    <t>Működési célú pénzeszközátvétel civil szervezettől (Bakony-Balaton K. Kapuja Leader Egy.)</t>
  </si>
  <si>
    <t>B65. Működési célú pénzeszközátvétel államháztartáson kívülről</t>
  </si>
  <si>
    <t>Átmeneti segély, temetési segély, rendk.gyv.tám., Szoc.tv. 45.§ Önk.rend.</t>
  </si>
  <si>
    <t>Első lakáshoz jutók tám. Önk.rend.</t>
  </si>
  <si>
    <t>polgármester 1 tisztségviselő</t>
  </si>
  <si>
    <t>szakács szoc.étk., külsősök 1</t>
  </si>
  <si>
    <t>igazgatási ea. 1</t>
  </si>
  <si>
    <t>anyakönyvvez., szoc. üi. 1</t>
  </si>
  <si>
    <t>Strand gondnok,1</t>
  </si>
  <si>
    <t>Strand-Kemping idénylétszám 5+3=8</t>
  </si>
  <si>
    <t>temüsz fizikai 9</t>
  </si>
  <si>
    <t>5 óvónő, 1 óvónő int.vez</t>
  </si>
  <si>
    <t>dajka 3</t>
  </si>
  <si>
    <t>ped.assz. 1</t>
  </si>
  <si>
    <t>kisgy.nevelő 2</t>
  </si>
  <si>
    <t>dajka/takarító (bölcsőde) 0,75</t>
  </si>
  <si>
    <t>szakács bölcsőde 1</t>
  </si>
  <si>
    <t>szakács óvoda 1</t>
  </si>
  <si>
    <t>konyhai kisegítő óvoda 1</t>
  </si>
  <si>
    <t>élelmezésvezető 1</t>
  </si>
  <si>
    <t>méltányossági alapon, valamint az állandó lakosok 25 nm kedvezménye</t>
  </si>
  <si>
    <t xml:space="preserve">méltányossági alapon 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</si>
  <si>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</si>
  <si>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</si>
  <si>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</si>
  <si>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</si>
  <si>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</si>
  <si>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</si>
  <si>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</si>
  <si>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</si>
  <si>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</si>
  <si>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</si>
  <si>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</si>
  <si>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</si>
  <si>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Alsóörs Község Önkormányzata</t>
  </si>
  <si>
    <t>Alsóörsi Közös Önkormányzati Hivatal</t>
  </si>
  <si>
    <t>Alsóörsi Településműködtetési és Községgazdálkodási Szervezet</t>
  </si>
  <si>
    <t>Mindösszesen</t>
  </si>
  <si>
    <t>A. 32-33. számlák nyitó tárgyidőszaki egyenlege összesen ( =2+3)</t>
  </si>
  <si>
    <t>32. számlák nyitó tárgyidőszaki egyenlege [+32]</t>
  </si>
  <si>
    <t>33. számlák nyitó tárgyidőszaki egyenlege [+(331-3318) + (332-3328)]</t>
  </si>
  <si>
    <t>B. Korrekciós tételek összesen: (5+6+7+8-9-10-11-12-13-14+15-16-23-30-31-32-33-34-35-36+39+42+43+44+45+46+47-50+51-52)</t>
  </si>
  <si>
    <t>Kiadások nyilvántartási ellenszámla  tárgyidőszaki egyenlege [-003]</t>
  </si>
  <si>
    <t>Bevételek nyilvántartási ellenszámla  tárgyidőszaki egyenlege [+005]</t>
  </si>
  <si>
    <t>Előző év költségvetési maradványának igénybevétele teljesítése tárgyidőszaki egyenlege [-0981313]</t>
  </si>
  <si>
    <t>Adott előlegek számla  tárgyidőszaki forgalma összesen [+/-3651]</t>
  </si>
  <si>
    <t>Foglalkoztatottaknak adott előlegek tárgyidőszaki forgalma [+/-36515]</t>
  </si>
  <si>
    <t>C. 32-33. számlák számított tárgyidőszaki záró egyenlege (A + B)</t>
  </si>
  <si>
    <t>D. 32-33. számlák főkönyvi kivonat szerinti záró tárgyidőszaki egyenlege [+32 + (331-3318) + (332-3328)]</t>
  </si>
  <si>
    <t>01</t>
  </si>
  <si>
    <t>02</t>
  </si>
  <si>
    <t>03</t>
  </si>
  <si>
    <t>07</t>
  </si>
  <si>
    <t>21</t>
  </si>
  <si>
    <t>D/I/7c - ebből: költségvetési évben esedékes követelések felhalmozási célú visszatérítendő támogatások, kölcsönök visszatérülésére államháztartáson kívülről</t>
  </si>
  <si>
    <t>F/2 Költségek, ráfordítások aktív időbeli elhatárolása</t>
  </si>
  <si>
    <t>F) AKTÍV IDŐBELI  ELHATÁROLÁSOK  (=F/1+F/2+F/3)</t>
  </si>
  <si>
    <t>H/II/6 Költségvetési évet követően esedékes kötelezettségek beruházásokra</t>
  </si>
  <si>
    <t>2023. évi eredeti ei.</t>
  </si>
  <si>
    <t>01 - K1-K8. Költségvetési kiadások</t>
  </si>
  <si>
    <t>#</t>
  </si>
  <si>
    <t>Kötelezettségvállalás, más fizetési kötelezettség - Költségvetési évben esedékes</t>
  </si>
  <si>
    <t>Kötelezettségvállalás, más fizetési kötelezettség - Költségvetési évben esedékes végleges</t>
  </si>
  <si>
    <t>Törvény szerinti illetmények, munkabérek (K1101)</t>
  </si>
  <si>
    <t>Céljuttatás, projektprémium (K1103)</t>
  </si>
  <si>
    <t>Béren kívüli juttatások (K1107)</t>
  </si>
  <si>
    <t>08</t>
  </si>
  <si>
    <t>Ruházati költségtérítés (K1108)</t>
  </si>
  <si>
    <t>09</t>
  </si>
  <si>
    <t>Közlekedési költségtérítés (K1109)</t>
  </si>
  <si>
    <t>10</t>
  </si>
  <si>
    <t>Egyéb költségtérítések (K1110)</t>
  </si>
  <si>
    <t>12</t>
  </si>
  <si>
    <t>Szociális támogatások (K1112)</t>
  </si>
  <si>
    <t>13</t>
  </si>
  <si>
    <t>Foglalkoztatottak egyéb személyi juttatásai (&gt;=14) (K1113)</t>
  </si>
  <si>
    <t>15</t>
  </si>
  <si>
    <t>Foglalkoztatottak személyi juttatásai (=01+…+13) (K11)</t>
  </si>
  <si>
    <t>20</t>
  </si>
  <si>
    <t>Személyi juttatások (=15+19) (K1)</t>
  </si>
  <si>
    <t>Munkaadókat terhelő járulékok és szociális hozzájárulási adó (=22+…+27) (K2)</t>
  </si>
  <si>
    <t>22</t>
  </si>
  <si>
    <t>ebből: szociális hozzájárulási adó (K2)</t>
  </si>
  <si>
    <t>25</t>
  </si>
  <si>
    <t>ebből: táppénz hozzájárulás (K2)</t>
  </si>
  <si>
    <t>27</t>
  </si>
  <si>
    <t>ebből: munkáltatót terhelő személyi jövedelemadó (K2)</t>
  </si>
  <si>
    <t>Üzemeltetési anyagok beszerzése (K312)</t>
  </si>
  <si>
    <t>Készletbeszerzés (=28+29+30) (K31)</t>
  </si>
  <si>
    <t>Egyéb kommunikációs szolgáltatások (K322)</t>
  </si>
  <si>
    <t>Kommunikációs szolgáltatások (=32+33) (K32)</t>
  </si>
  <si>
    <t>Egyéb szolgáltatások (&gt;=44) (K337)</t>
  </si>
  <si>
    <t>Szolgáltatási kiadások (=35+36+37+39+40+42+43) (K33)</t>
  </si>
  <si>
    <t>Működési célú előzetesen felszámított általános forgalmi adó (K351)</t>
  </si>
  <si>
    <t>Egyéb dologi kiadások (K355)</t>
  </si>
  <si>
    <t>Különféle befizetések és egyéb dologi kiadások (=49+50+51+54+58) (K35)</t>
  </si>
  <si>
    <t>Dologi kiadások (=31+34+45+48+59) (K3)</t>
  </si>
  <si>
    <t>BEVÉTELEK</t>
  </si>
  <si>
    <t>NORMATÍV TÁMOGATÁS</t>
  </si>
  <si>
    <t>Alsóörs Község Önkormányzata által nyújtott finanszírozásban jelenik meg</t>
  </si>
  <si>
    <t>Előző időszak (2020. év)</t>
  </si>
  <si>
    <t>Tárgyi időszak (2021. év)</t>
  </si>
  <si>
    <t>E/III/1 December havi illetmények, munkabérek elszámolása</t>
  </si>
  <si>
    <t>E/III Egyéb sajátos eszközoldali elszámolások (=E/III/1+E/III/2)</t>
  </si>
  <si>
    <t>Összeg (a főkönyvben szereplő előjelnek megfelően) Ft-ban</t>
  </si>
  <si>
    <t>Egyéb sajátos eszközoldali elszámolások tárgyidőszaki forgalma összesen [+/-366]</t>
  </si>
  <si>
    <t>December havi illetmények, munkabérek elszámolása számla tárgyidőszaki forgalma  [+/-3661]</t>
  </si>
  <si>
    <t>D/I/4i - ebből: költségvetési évben esedékes követelések egyéb működési bevételekre</t>
  </si>
  <si>
    <t>D/II/4 Költségvetési évet követően esedékes követelések működési bevételre (=D/II/4a+…+D/II/4i)</t>
  </si>
  <si>
    <t>D/II/4a - ebből: költségvetési évet követően esedékes követelések készletértékesítés ellenértékére, szolgáltatások ellenértékére, közvetített szolgáltatások ellenértékére</t>
  </si>
  <si>
    <t>D/II/4d - ebből: költségvetési évet követően esedékes követelések kiszámlázott általános forgalmi adóra</t>
  </si>
  <si>
    <t>D/II/4i - ebből: költségvetési évet követően esedékes követelések egyéb működési bevételekre</t>
  </si>
  <si>
    <t>Számítógép</t>
  </si>
  <si>
    <t>B812. Forgatási és Befektetési célú belföldi értékpapírok beváltása, értékesítése</t>
  </si>
  <si>
    <t>K5022. A helyi önkormányzatok törvényi előíráson alapuló befizetései</t>
  </si>
  <si>
    <t>K915. Irányító szerv alá tartozó költségvetési szervnek folyósított működési támogatás</t>
  </si>
  <si>
    <t>Támogatásértékű működési kiadás országos térségi fejl. Tanács és ktg.vetési szervei (Mozdulj Balaton)</t>
  </si>
  <si>
    <t>Laptop</t>
  </si>
  <si>
    <t>Felh.c.tám. EGYÉB CIVIL SZERV. (alapítvány, egyesület, helyi szervezet)</t>
  </si>
  <si>
    <t>Felh.c.tám. HÁZTARTÁSOK (felújítási kölcsönök)</t>
  </si>
  <si>
    <t>Felh.c.tám. EGYÉB VÁLLALKOZÁSOK</t>
  </si>
  <si>
    <t>Felhalmozás célú pénzeszközátvétel háztartásoktól (munk.kölcsön viszafiz.)</t>
  </si>
  <si>
    <t>Felhalmozás célú pénzeszközátvétel háztartásoktól (viziközmű érd.hozzájárulás)</t>
  </si>
  <si>
    <t xml:space="preserve">Rendszeres gyermekvédelmi kedvezmény </t>
  </si>
  <si>
    <t>Beiskolázási támogatás</t>
  </si>
  <si>
    <t>Életkezdési támogatás</t>
  </si>
  <si>
    <t>Ellátottak pénzbeli juttatásai Települési támogatások (önk.rendelet, valamint a Szoc.tv. Alapján: első lakáshoz jutók támogatása, beiskolázási támogatás, segélyek)</t>
  </si>
  <si>
    <t>rendezvényszervező 1</t>
  </si>
  <si>
    <t>ped.assz. 2</t>
  </si>
  <si>
    <t>Forgatási és Befektetési célú belföldi értékpapírok beváltása, értékesítése</t>
  </si>
  <si>
    <t>Finanszírozási bevételek  (megelőlegezések)</t>
  </si>
  <si>
    <t>Kapott előlegek tárgyidőszaki forgalma [+/-3671]</t>
  </si>
  <si>
    <t>Túlfizetések, téves és visszajáró befizetések tárgyidőszaki forgalma [+/-36711]</t>
  </si>
  <si>
    <t>Továbbadási célból folyósított támogatások, ellátások elszámolása számla tárgyidőszaki forgalma [+/-3672]</t>
  </si>
  <si>
    <t>Más szervezetet megillető bevételek elszámolása számla tárgyidőszaki forgalma [+/-3673]</t>
  </si>
  <si>
    <t>Letétre, megőrzésre, fedezetkezelésre átvett pénzeszközök, biztosítékok tárgyidőszaki forgalma [+/-3678]</t>
  </si>
  <si>
    <t>Tájékoztató adat: Kincsárban vezetett forintszámlák tárgyidőszaki záró állománya [3312]</t>
  </si>
  <si>
    <t>12 Eladott áruk beszerzési értéke</t>
  </si>
  <si>
    <t>26 Pénzügyi műveletek egyéb ráfordításai (&gt;=26a+26b)</t>
  </si>
  <si>
    <t>A/III/1 Tartós részesedések (=A/III/1a+…+A/III/1f)</t>
  </si>
  <si>
    <t>D/II/3f - ebből: költségvetési évet követően esedékes követelések egyéb közhatalmi bevételekre</t>
  </si>
  <si>
    <t>H/II/3 Költségvetési évet követően esedékes kötelezettségek dologi kiadásokra</t>
  </si>
  <si>
    <t>H/III/2 Továbbadási célból folyósított támogatások, ellátások elszámolása</t>
  </si>
  <si>
    <t>2021. évi tény (teljesítés)</t>
  </si>
  <si>
    <t>2024. évi eredeti ei.</t>
  </si>
  <si>
    <t>Költségvetési kiadások (=20+21+60+120+190+201+206+268) (K1-K8)</t>
  </si>
  <si>
    <t>Levonás megállapodás alapján</t>
  </si>
  <si>
    <t>Lovasra jutó költség levonás után</t>
  </si>
  <si>
    <t>Állami Támogatással csökkentett kiadás</t>
  </si>
  <si>
    <t>Lovasra jutó költség lakosságszám arányosan</t>
  </si>
  <si>
    <t>Lakosságszám arányosan felosztandó tényleges kiadás</t>
  </si>
  <si>
    <t>BEVÉTELEK 2022</t>
  </si>
  <si>
    <t>KIADÁSOK 2022</t>
  </si>
  <si>
    <t>K9. Finanszírozási kiadások</t>
  </si>
  <si>
    <t xml:space="preserve">K914. Államháztartáson belüli megelőlegezések </t>
  </si>
  <si>
    <t>HELYI ADÓ BEVÉTELEK 2022</t>
  </si>
  <si>
    <t>ZÁRSZÁMADÁS Bevételek-Kiadások</t>
  </si>
  <si>
    <t>TÁMOGATÁS ÉRTÉKŰ BEVÉTELEK államháztartáson belülről 2022</t>
  </si>
  <si>
    <t>Egyéb műk.c. támogatás (Pályázat, Rendszeres gyv.kedv.)</t>
  </si>
  <si>
    <t>Egyéb műk.c. támogatás (NMI Balaton Green)</t>
  </si>
  <si>
    <t>Egyéb műk.c. támogatás Önk-tól, Önk-i ktgv.szervtől (közös hivatal műk.tám., óvoda- és védőnő kiad.tám.)</t>
  </si>
  <si>
    <t>Egyéb műk.c. támogatás Társulástól (KBTÖT munkaszervezeti feladatok)</t>
  </si>
  <si>
    <t>Egyéb műk.c. támogatás Társulástól (B.almádi Szoc. Társ. Előző évi elszámolás)</t>
  </si>
  <si>
    <t>Egyéb műk.c. támogatás Társulástól (Emberi Erőforrások Min. kulturális bérfejl.)</t>
  </si>
  <si>
    <t>Egyéb műk.c. támogatás Térségi Fejlesztési Tanácstól (programokra)</t>
  </si>
  <si>
    <t>Felh.célú támogatás (Vis Maior)</t>
  </si>
  <si>
    <t>Felh.célú támogatás (TOP 1.2.1-16-VE1-00031 pályázat Turisztika)</t>
  </si>
  <si>
    <t>Kisfaludy 2030 pályázat (Strandfejlesztés)</t>
  </si>
  <si>
    <t>Önkormányati fejlesztések (Római út)</t>
  </si>
  <si>
    <t>TÁMOGATÁS ÉRTÉKŰ KIADÁSOK államháztartáson belülre 2022</t>
  </si>
  <si>
    <t>Támogatásértékű működési kiadás önkormányzatoknak és költségvetési szerveiknek (szoc.feladatok ellátása, admin.feladatok, köztemetés)</t>
  </si>
  <si>
    <t>Támogatásértékű működési kiadás társulásnak (B.almádi, B.füred, szoc.feladatok ellátása, közfogl.hozzájárulás)</t>
  </si>
  <si>
    <t>Támogatás értékű kiadás (MFP pályázat, Felelős Állattartás fel nem használt tám. Visszautalása)</t>
  </si>
  <si>
    <t>Rovat</t>
  </si>
  <si>
    <t>Kiegészítő támogatás</t>
  </si>
  <si>
    <t>B111</t>
  </si>
  <si>
    <t xml:space="preserve">Települési önkormányzatok köznevelési feladatainak támogatása </t>
  </si>
  <si>
    <t>B112</t>
  </si>
  <si>
    <t>Bölcsődei dajkák bértámogatása</t>
  </si>
  <si>
    <t>B1131</t>
  </si>
  <si>
    <t>Gyermekétkeztetési feladatok támogatása</t>
  </si>
  <si>
    <t>B1132</t>
  </si>
  <si>
    <t>A települési önkormányzatok gyermekétkeztetési feladatainak támogatása</t>
  </si>
  <si>
    <t>B114</t>
  </si>
  <si>
    <t>B115</t>
  </si>
  <si>
    <t>Működési célú költségvetési támogatások, kiegészítő támogatások</t>
  </si>
  <si>
    <t>B116</t>
  </si>
  <si>
    <t>Elszámolásból származó bevételek</t>
  </si>
  <si>
    <t>KÖZPONTI KÖLTSÉGVETÉSBŐL SZÁRMAZÓ TÁMOGATÁSOK 2022</t>
  </si>
  <si>
    <t>Európai Uniós Projektek 2022</t>
  </si>
  <si>
    <t>TOP-3.1.1-16-VE1-2017-00020 Kerékpárút építése Alsóörs és Felsőörs községek területén, Alsóörs-Felsőörs konzorciumban történő megvalósítás</t>
  </si>
  <si>
    <t>Megvalósítás 2018-2022, Projekt elszámolás 2023-ban lezárul</t>
  </si>
  <si>
    <t>TOP-1.2.1-16-VE1-2021-00031  Vízen, földön és két keréken - „Zöld tengely” turisztikai fejlesztés Alsóörsön</t>
  </si>
  <si>
    <t>Megvalósítás 2022-2023, Projekt elszámolás 2023-ban lezárul</t>
  </si>
  <si>
    <t>TOP PLUSZ 2.1.1-2021-VE1-2022-00030 Endrődi Sándor Református Általános Iskola energetikai korszerűsítése</t>
  </si>
  <si>
    <t>BERUHÁZÁS-FELÚJÍTÁS 2022</t>
  </si>
  <si>
    <t>Légkondícionáló 4 db (nagy apartman, 3 db kétágyas szoba)</t>
  </si>
  <si>
    <t>Kisfaludy pályázat (Strand locsoló, pancsoló napvitorla, tömörítőgép)</t>
  </si>
  <si>
    <t>Plusz 1 db tömörítőgép strandra</t>
  </si>
  <si>
    <t>Római út felújítása</t>
  </si>
  <si>
    <t>MFP pályázat gépbeszerzés</t>
  </si>
  <si>
    <t>Buszmegálló</t>
  </si>
  <si>
    <t>Kis Balaton parképítés</t>
  </si>
  <si>
    <t>Villámvédelem művház</t>
  </si>
  <si>
    <t>Földterület vásárlás</t>
  </si>
  <si>
    <t>Kamera fejlesztés</t>
  </si>
  <si>
    <t>TOP TURISZTIKA ZÖLD TENGELY</t>
  </si>
  <si>
    <t>Útalakítás</t>
  </si>
  <si>
    <t>Projektor</t>
  </si>
  <si>
    <t>Közvilágítás lámpa beszerzés</t>
  </si>
  <si>
    <t>2 db mosógép kemping</t>
  </si>
  <si>
    <t>Smartkassza pénztárgépek  Strand</t>
  </si>
  <si>
    <t>Toyota Hiace gépkocsi vás.</t>
  </si>
  <si>
    <t>Mókuskerék</t>
  </si>
  <si>
    <t>Ipari olajsütő</t>
  </si>
  <si>
    <t>Vis Maior</t>
  </si>
  <si>
    <t>I.es strandbejárat hő és hangszigetelés , nyilászáró</t>
  </si>
  <si>
    <t>Sportpálya öltöző felújitás</t>
  </si>
  <si>
    <t>Római út felújítás</t>
  </si>
  <si>
    <t>TOP Plusz Általános Iskola Energetikai beruházása</t>
  </si>
  <si>
    <t>ÁTADOTT/ÁTVETT PÉNZESZKÖZÖK ÁLLAMHÁZTARTÁSON KÍVÜLRE 2022</t>
  </si>
  <si>
    <t>Műk.c.tám. EGYHÁZAKNAK</t>
  </si>
  <si>
    <t>Műk.c.tám. NONPROFIT GAZD.TÁRS. (Pannon Várszínház)</t>
  </si>
  <si>
    <t>Műk.c.tám. EGYÉB CIVIL SZERV. (alapítvány, egyesület, helyi szervezet: ASE, Balaton Riviéra, Kárpátalja tám., helyi civilszervezetek tám.)</t>
  </si>
  <si>
    <t>Műk.c.tám. EGYÉB VÁLLALKOZÁSOK (Veszprém Balaton 2023 tagdíj)</t>
  </si>
  <si>
    <t>Műk.c.tám. EGYÉB VÁLLALKOZÁSOK (Lakossági víz és csatorna tám. Továbbutalása DRV-nek)</t>
  </si>
  <si>
    <t xml:space="preserve">K512 Működési célú pénzeszközátadások államháztartáson kívülre </t>
  </si>
  <si>
    <t>Működési célú pénzeszközátvétel egyéb vállalkozástól (Suntrust Kft. Településrendezési szerz. 10.000.000, Mobil Petrol Kft. Zölterület fejlesztés 5.000.000, DRV Fel nem használt lakossági víz- és csat.pály. Visszautalása 528.842 Ft)</t>
  </si>
  <si>
    <t>B7. Felhalmozási célú pénzeszközátvétel államháztartáson kívülről</t>
  </si>
  <si>
    <t>K8. Felhalmozási célú pénzeszközátadások államháztartáson kívülre</t>
  </si>
  <si>
    <t>ELLÁTOTTAK JUTTATÁSAI 2022</t>
  </si>
  <si>
    <t>szakács szoc.étk., külsősök 0,5</t>
  </si>
  <si>
    <t>ügyintéző 1</t>
  </si>
  <si>
    <t>Strand gondnok 1</t>
  </si>
  <si>
    <t>Szálláshely gondnok 1</t>
  </si>
  <si>
    <t>Kemping gondnok 1, Kemping karbantartó 1</t>
  </si>
  <si>
    <t>idény dolgozó: ingatlan karbantartó 2 x 4 órás = 1fő</t>
  </si>
  <si>
    <t>KÖZVETETT TÁMOGATÁSOK 2022</t>
  </si>
  <si>
    <t>Bevétel kedvezmény nélkül</t>
  </si>
  <si>
    <t>adóelőleg csökkentés méltányossági alapon</t>
  </si>
  <si>
    <t>ÖNKORMÁNYZATI MÉRLEG ÖSSZESEN 2022</t>
  </si>
  <si>
    <t>Forgatási célú ép. Vásárlás</t>
  </si>
  <si>
    <t>Államháztartáson belüli megelőlegezések</t>
  </si>
  <si>
    <t>Finanszírozási kiadások összesen</t>
  </si>
  <si>
    <t>* a működési és felhalmozási kiadás összesen összegből levonásra került az intézményeknek átadott finanszírozás, annak érdekében, hogy a végösszesen ne tartalmazzon halmozódást</t>
  </si>
  <si>
    <t>Önkormányzat 2022 évi zárszámadása</t>
  </si>
  <si>
    <t>Pénzeszközök változása 2022</t>
  </si>
  <si>
    <t>Forgótőke elszámolása számla tárgyidőszaki forgalma  [+/-3654]</t>
  </si>
  <si>
    <t>ELŐIRÁNYZAT FELHASZNÁLÁSI TERV 2022</t>
  </si>
  <si>
    <t>A helyi önkormányzat és intézmények pénzmaradvány kimutatása 2022</t>
  </si>
  <si>
    <t>Önkormányzat 2022. évi zárszámadása</t>
  </si>
  <si>
    <t>Eredménykimutatás 2022</t>
  </si>
  <si>
    <t>Előző időszak (2021. év)</t>
  </si>
  <si>
    <t>Tárgyi időszak (2022. év)</t>
  </si>
  <si>
    <t>18 Részesedésekből származó eredményszemléletű bevételek, árfolyamnyereségek</t>
  </si>
  <si>
    <t>22 Részesedésekből származó ráfordítások, árfolyamveszteségek</t>
  </si>
  <si>
    <t>B/II/2 Forgatási célú hitelviszonyt megtestesítő értékpapírok (&gt;=B/II/2a+…+B/II/2d)</t>
  </si>
  <si>
    <t>B/II/2b - ebből: kincstárjegyek</t>
  </si>
  <si>
    <t>B/II Értékpapírok (=B/II/1+B/II/2)</t>
  </si>
  <si>
    <t>E/I/4 Más előzetesen felszámított nem levonható általános forgalmi adó</t>
  </si>
  <si>
    <t>H/III/7 Letétre, megőrzésre, fedezetkezelésre átvett pénzeszközök, biztosítékok</t>
  </si>
  <si>
    <t>2022. évi eredeti ei.</t>
  </si>
  <si>
    <t>2022. évi módosított ei.</t>
  </si>
  <si>
    <t>2023. évi tény (teljesítés)</t>
  </si>
  <si>
    <t>2025. évi eredeti ei.</t>
  </si>
  <si>
    <t>K912. Forgatási célú ép. Vásárlás</t>
  </si>
  <si>
    <t>ALSÓÖRSI KÖZÖS ÖNKORMÁNYZATI HIVATAL 2022. ÉVI TELJESÍTÉS</t>
  </si>
  <si>
    <t>Egyéb külső személyi juttatások (K123)</t>
  </si>
  <si>
    <t>Külső személyi juttatások (=16+17+18) (K12)</t>
  </si>
  <si>
    <t>04</t>
  </si>
  <si>
    <t>05</t>
  </si>
  <si>
    <t>06</t>
  </si>
  <si>
    <t>11</t>
  </si>
  <si>
    <t>14</t>
  </si>
  <si>
    <t>16</t>
  </si>
  <si>
    <t>17</t>
  </si>
  <si>
    <t>18</t>
  </si>
  <si>
    <t>19</t>
  </si>
  <si>
    <t>23</t>
  </si>
  <si>
    <t>24</t>
  </si>
  <si>
    <t>26</t>
  </si>
  <si>
    <t>2022. évi tény (teljesítés)</t>
  </si>
  <si>
    <t>Kiadás-Bevétel egyenleg 2022</t>
  </si>
  <si>
    <t>2022 évben</t>
  </si>
  <si>
    <t>7,99 FŐ</t>
  </si>
  <si>
    <t>Lakosságszám Lovas 2021.01.01-jén 504 fő</t>
  </si>
  <si>
    <t>Lakosságszám Alsóörs 2021.01.01-jén 2029 fő</t>
  </si>
  <si>
    <t xml:space="preserve">Összes lakosságszám </t>
  </si>
  <si>
    <t>Lovas által 2022. évben átutalt támogatás közös hivatal fenntartására</t>
  </si>
  <si>
    <t>Lovas által még fizetendő 2022. évi működsére</t>
  </si>
  <si>
    <t>Népszámlálásra 2022. decemberben kifizetett bruttó személyi juttatás+járulék, Lovas pm. Választásra decembern kifizetett HVI tagok díja+járulék (decemberi bérkönyvelés tartalmazza, mely a 2023. évben jelenik meg teljesítésként, de a támogatás befolyt 2022-ben, ezért ide lett beállítva, a 2023. évi költségvetésben nem szerepeltetjük az elszámolás során)</t>
  </si>
  <si>
    <t>LÉTSZÁM 2022</t>
  </si>
  <si>
    <t>f</t>
  </si>
  <si>
    <t>1. melléklet a7/2023. (IV.04.) önkormányzati rendelethez</t>
  </si>
  <si>
    <t>2. melléklet a 7 /2023. (IV.04.) önkormányzati rendelethez</t>
  </si>
  <si>
    <t>3. melléklet a 7 /2023. (IV.04.) önkormányzati rendelethez</t>
  </si>
  <si>
    <t>4. melléklet a 7/2023. (IV.04.) önkormányzati rendelethez</t>
  </si>
  <si>
    <t>5. melléklet a 7 /2023. (IV.04.) önkormányzati rendelethez</t>
  </si>
  <si>
    <t>6. melléklet a 7/2023. (IV.04.) önkormányzati rendelethez</t>
  </si>
  <si>
    <t>7.melléklet a 7/2023. (IV.04.) önkormányzati rendelethez</t>
  </si>
  <si>
    <t>8.  melléklet a 7 /2023. (IV.04.) önkormányzati rendelethez</t>
  </si>
  <si>
    <t>9.  melléklet a  7/2023. (IV.04.) önkormányzati rendelethez</t>
  </si>
  <si>
    <t>10. melléklet a  7/2023. (IV.04.) önkormányzati rendelethez</t>
  </si>
  <si>
    <t>11. melléklet a  7/2023. (IV.04.) önkormányzati rendelethez</t>
  </si>
  <si>
    <t>12. melléklet a 7 /2023. (IV.04.) önkormányzati rendelethez</t>
  </si>
  <si>
    <t>13. melléklet a  7 /2023. (IV.04.) önkormányzati rendelethez</t>
  </si>
  <si>
    <t>14. melléklet a  7/2023. (IV.04.) önkormányzati rendelethez</t>
  </si>
  <si>
    <t>15. melléklet a 7 /2023. (IV.04.) önkormányzati rendelethez</t>
  </si>
  <si>
    <t>16. melléklet a 7 /2023. (IV.04.) önkormányzati rendelethez</t>
  </si>
  <si>
    <t>17. melléklet a 7 /2023. (IV.04.) önkormányzati rendelethez</t>
  </si>
</sst>
</file>

<file path=xl/styles.xml><?xml version="1.0" encoding="utf-8"?>
<styleSheet xmlns="http://schemas.openxmlformats.org/spreadsheetml/2006/main">
  <numFmts count="5">
    <numFmt numFmtId="43" formatCode="_-* #,##0.00\ _F_t_-;\-* #,##0.00\ _F_t_-;_-* &quot;-&quot;??\ _F_t_-;_-@_-"/>
    <numFmt numFmtId="164" formatCode="0__"/>
    <numFmt numFmtId="165" formatCode="_-* #,##0\ _F_t_-;\-* #,##0\ _F_t_-;_-* &quot;-&quot;??\ _F_t_-;_-@_-"/>
    <numFmt numFmtId="166" formatCode="\ ##########"/>
    <numFmt numFmtId="167" formatCode="_-* #,##0\ _F_t_-;\-* #,##0\ _F_t_-;_-* \-??\ _F_t_-;_-@_-"/>
  </numFmts>
  <fonts count="64">
    <font>
      <sz val="10"/>
      <name val="Arial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3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i/>
      <sz val="22"/>
      <name val="Arial"/>
      <family val="2"/>
      <charset val="238"/>
    </font>
    <font>
      <b/>
      <i/>
      <sz val="16"/>
      <name val="Arial"/>
      <family val="2"/>
      <charset val="238"/>
    </font>
    <font>
      <b/>
      <i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i/>
      <sz val="11"/>
      <name val="Arial"/>
      <family val="2"/>
      <charset val="238"/>
    </font>
    <font>
      <sz val="10"/>
      <color indexed="8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3"/>
      <color indexed="8"/>
      <name val="Arial"/>
      <family val="2"/>
      <charset val="238"/>
    </font>
    <font>
      <b/>
      <sz val="14"/>
      <name val="Arial"/>
      <family val="2"/>
      <charset val="238"/>
    </font>
    <font>
      <sz val="13"/>
      <name val="Arial"/>
      <family val="2"/>
      <charset val="238"/>
    </font>
    <font>
      <b/>
      <i/>
      <sz val="12"/>
      <name val="Arial"/>
      <family val="2"/>
      <charset val="238"/>
    </font>
    <font>
      <b/>
      <sz val="13"/>
      <name val="Arial"/>
      <family val="2"/>
      <charset val="238"/>
    </font>
    <font>
      <i/>
      <sz val="13"/>
      <color indexed="8"/>
      <name val="Arial"/>
      <family val="2"/>
      <charset val="238"/>
    </font>
    <font>
      <b/>
      <i/>
      <sz val="14"/>
      <name val="Arial"/>
      <family val="2"/>
      <charset val="238"/>
    </font>
    <font>
      <b/>
      <sz val="16"/>
      <name val="Arial"/>
      <family val="2"/>
      <charset val="238"/>
    </font>
    <font>
      <b/>
      <i/>
      <sz val="12"/>
      <color indexed="1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i/>
      <sz val="9"/>
      <name val="Arial"/>
      <family val="2"/>
      <charset val="238"/>
    </font>
    <font>
      <b/>
      <i/>
      <u/>
      <sz val="11"/>
      <name val="Arial"/>
      <family val="2"/>
      <charset val="238"/>
    </font>
    <font>
      <b/>
      <i/>
      <u/>
      <sz val="14"/>
      <name val="Arial"/>
      <family val="2"/>
      <charset val="238"/>
    </font>
    <font>
      <i/>
      <sz val="12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i/>
      <sz val="14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i/>
      <u/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i/>
      <sz val="8"/>
      <name val="Arial"/>
      <family val="2"/>
      <charset val="238"/>
    </font>
    <font>
      <b/>
      <i/>
      <u/>
      <sz val="8"/>
      <name val="Arial"/>
      <family val="2"/>
      <charset val="238"/>
    </font>
    <font>
      <u/>
      <sz val="8"/>
      <name val="Arial"/>
      <family val="2"/>
      <charset val="238"/>
    </font>
    <font>
      <b/>
      <sz val="12"/>
      <color theme="3" tint="-0.249977111117893"/>
      <name val="Arial"/>
      <family val="2"/>
      <charset val="238"/>
    </font>
    <font>
      <sz val="10"/>
      <name val="Arial"/>
    </font>
    <font>
      <b/>
      <sz val="10"/>
      <name val="Arial"/>
    </font>
    <font>
      <b/>
      <sz val="11"/>
      <color theme="1"/>
      <name val="Calibri"/>
      <family val="2"/>
      <charset val="238"/>
      <scheme val="minor"/>
    </font>
    <font>
      <b/>
      <sz val="14"/>
      <name val="Arial CE"/>
      <charset val="238"/>
    </font>
    <font>
      <b/>
      <sz val="10"/>
      <name val="Arial CE"/>
      <charset val="238"/>
    </font>
    <font>
      <sz val="12"/>
      <name val="Arial"/>
    </font>
    <font>
      <b/>
      <sz val="14"/>
      <color theme="3" tint="-0.249977111117893"/>
      <name val="Arial"/>
      <family val="2"/>
      <charset val="238"/>
    </font>
    <font>
      <u/>
      <sz val="10"/>
      <color indexed="12"/>
      <name val="Arial"/>
      <family val="2"/>
      <charset val="238"/>
    </font>
    <font>
      <sz val="22"/>
      <name val="Arial"/>
      <family val="2"/>
      <charset val="238"/>
    </font>
    <font>
      <b/>
      <sz val="10"/>
      <color indexed="8"/>
      <name val="Calibri"/>
      <family val="2"/>
      <charset val="238"/>
    </font>
    <font>
      <sz val="10"/>
      <name val="Calibri"/>
      <family val="2"/>
      <charset val="238"/>
    </font>
    <font>
      <b/>
      <sz val="14"/>
      <color indexed="63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59" fillId="0" borderId="0" applyNumberFormat="0" applyFill="0" applyBorder="0" applyAlignment="0" applyProtection="0">
      <alignment vertical="top"/>
      <protection locked="0"/>
    </xf>
  </cellStyleXfs>
  <cellXfs count="410">
    <xf numFmtId="0" fontId="0" fillId="0" borderId="0" xfId="0"/>
    <xf numFmtId="0" fontId="2" fillId="0" borderId="0" xfId="0" applyFont="1"/>
    <xf numFmtId="164" fontId="3" fillId="0" borderId="0" xfId="3" applyNumberFormat="1" applyFont="1" applyFill="1" applyBorder="1" applyAlignment="1">
      <alignment horizontal="left" vertical="center" wrapText="1"/>
    </xf>
    <xf numFmtId="0" fontId="6" fillId="0" borderId="0" xfId="0" applyFont="1"/>
    <xf numFmtId="0" fontId="8" fillId="0" borderId="0" xfId="0" applyFont="1" applyAlignment="1"/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13" fillId="0" borderId="1" xfId="3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164" fontId="14" fillId="0" borderId="1" xfId="3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164" fontId="15" fillId="5" borderId="1" xfId="3" applyNumberFormat="1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2" borderId="1" xfId="0" applyFont="1" applyFill="1" applyBorder="1" applyAlignment="1">
      <alignment horizontal="justify" wrapText="1"/>
    </xf>
    <xf numFmtId="0" fontId="12" fillId="0" borderId="1" xfId="0" applyFont="1" applyFill="1" applyBorder="1" applyAlignment="1">
      <alignment horizontal="justify" wrapText="1"/>
    </xf>
    <xf numFmtId="0" fontId="11" fillId="0" borderId="0" xfId="0" applyFont="1" applyFill="1" applyAlignment="1">
      <alignment horizontal="center"/>
    </xf>
    <xf numFmtId="0" fontId="11" fillId="0" borderId="1" xfId="0" applyFont="1" applyFill="1" applyBorder="1" applyAlignment="1">
      <alignment horizontal="justify" wrapText="1"/>
    </xf>
    <xf numFmtId="0" fontId="2" fillId="0" borderId="0" xfId="0" applyFont="1" applyAlignment="1">
      <alignment wrapText="1"/>
    </xf>
    <xf numFmtId="0" fontId="10" fillId="3" borderId="1" xfId="0" applyFont="1" applyFill="1" applyBorder="1" applyAlignment="1">
      <alignment horizontal="justify" wrapText="1"/>
    </xf>
    <xf numFmtId="0" fontId="16" fillId="0" borderId="0" xfId="0" applyFont="1"/>
    <xf numFmtId="0" fontId="11" fillId="0" borderId="1" xfId="0" applyFont="1" applyFill="1" applyBorder="1" applyAlignment="1">
      <alignment wrapText="1"/>
    </xf>
    <xf numFmtId="0" fontId="17" fillId="0" borderId="0" xfId="0" applyFont="1"/>
    <xf numFmtId="0" fontId="18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9" fillId="0" borderId="0" xfId="0" applyFont="1"/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3" fontId="21" fillId="0" borderId="1" xfId="3" applyNumberFormat="1" applyFont="1" applyFill="1" applyBorder="1" applyAlignment="1">
      <alignment horizontal="left" vertical="center" wrapText="1"/>
    </xf>
    <xf numFmtId="3" fontId="21" fillId="0" borderId="1" xfId="3" applyNumberFormat="1" applyFont="1" applyFill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/>
    </xf>
    <xf numFmtId="164" fontId="22" fillId="0" borderId="1" xfId="3" applyNumberFormat="1" applyFont="1" applyFill="1" applyBorder="1" applyAlignment="1">
      <alignment horizontal="left" vertical="center" wrapText="1"/>
    </xf>
    <xf numFmtId="164" fontId="23" fillId="0" borderId="0" xfId="3" applyNumberFormat="1" applyFont="1" applyFill="1" applyBorder="1" applyAlignment="1">
      <alignment horizontal="left" vertical="center" wrapText="1"/>
    </xf>
    <xf numFmtId="3" fontId="3" fillId="0" borderId="1" xfId="3" applyNumberFormat="1" applyFont="1" applyFill="1" applyBorder="1" applyAlignment="1">
      <alignment horizontal="right" vertical="center"/>
    </xf>
    <xf numFmtId="3" fontId="3" fillId="0" borderId="1" xfId="3" applyNumberFormat="1" applyFont="1" applyFill="1" applyBorder="1" applyAlignment="1">
      <alignment horizontal="right" vertical="center" wrapText="1"/>
    </xf>
    <xf numFmtId="164" fontId="3" fillId="0" borderId="0" xfId="3" applyNumberFormat="1" applyFont="1" applyFill="1" applyBorder="1" applyAlignment="1">
      <alignment horizontal="left" vertical="center"/>
    </xf>
    <xf numFmtId="3" fontId="24" fillId="0" borderId="1" xfId="3" applyNumberFormat="1" applyFont="1" applyFill="1" applyBorder="1" applyAlignment="1">
      <alignment horizontal="right" vertical="center" wrapText="1"/>
    </xf>
    <xf numFmtId="3" fontId="3" fillId="0" borderId="1" xfId="2" applyNumberFormat="1" applyFont="1" applyFill="1" applyBorder="1" applyAlignment="1">
      <alignment horizontal="right" vertical="center"/>
    </xf>
    <xf numFmtId="0" fontId="3" fillId="0" borderId="0" xfId="2" applyFont="1" applyFill="1" applyBorder="1" applyAlignment="1">
      <alignment horizontal="left" vertical="center"/>
    </xf>
    <xf numFmtId="3" fontId="3" fillId="0" borderId="0" xfId="3" applyNumberFormat="1" applyFont="1" applyFill="1" applyBorder="1" applyAlignment="1">
      <alignment horizontal="right" vertical="center"/>
    </xf>
    <xf numFmtId="3" fontId="3" fillId="0" borderId="0" xfId="3" applyNumberFormat="1" applyFont="1" applyFill="1" applyBorder="1" applyAlignment="1">
      <alignment horizontal="right" vertical="center" wrapText="1"/>
    </xf>
    <xf numFmtId="3" fontId="25" fillId="0" borderId="0" xfId="0" applyNumberFormat="1" applyFont="1"/>
    <xf numFmtId="164" fontId="11" fillId="0" borderId="1" xfId="3" applyNumberFormat="1" applyFont="1" applyFill="1" applyBorder="1" applyAlignment="1">
      <alignment horizontal="left" vertical="center" wrapText="1"/>
    </xf>
    <xf numFmtId="3" fontId="26" fillId="0" borderId="1" xfId="3" applyNumberFormat="1" applyFont="1" applyFill="1" applyBorder="1" applyAlignment="1">
      <alignment horizontal="right" vertical="center"/>
    </xf>
    <xf numFmtId="3" fontId="26" fillId="0" borderId="1" xfId="3" applyNumberFormat="1" applyFont="1" applyFill="1" applyBorder="1" applyAlignment="1">
      <alignment horizontal="right" vertical="center" wrapText="1"/>
    </xf>
    <xf numFmtId="164" fontId="26" fillId="0" borderId="0" xfId="3" applyNumberFormat="1" applyFont="1" applyFill="1" applyBorder="1" applyAlignment="1">
      <alignment horizontal="left" vertical="center"/>
    </xf>
    <xf numFmtId="164" fontId="26" fillId="0" borderId="0" xfId="3" applyNumberFormat="1" applyFont="1" applyFill="1" applyBorder="1" applyAlignment="1">
      <alignment horizontal="left" vertical="center" wrapText="1"/>
    </xf>
    <xf numFmtId="164" fontId="27" fillId="0" borderId="1" xfId="3" applyNumberFormat="1" applyFont="1" applyFill="1" applyBorder="1" applyAlignment="1">
      <alignment horizontal="left" vertical="center" wrapText="1"/>
    </xf>
    <xf numFmtId="3" fontId="28" fillId="0" borderId="1" xfId="3" applyNumberFormat="1" applyFont="1" applyFill="1" applyBorder="1" applyAlignment="1">
      <alignment horizontal="right" vertical="center" wrapText="1"/>
    </xf>
    <xf numFmtId="164" fontId="28" fillId="0" borderId="0" xfId="3" applyNumberFormat="1" applyFont="1" applyFill="1" applyBorder="1" applyAlignment="1">
      <alignment horizontal="left" vertical="center" wrapText="1"/>
    </xf>
    <xf numFmtId="164" fontId="24" fillId="0" borderId="0" xfId="3" applyNumberFormat="1" applyFont="1" applyFill="1" applyBorder="1" applyAlignment="1">
      <alignment horizontal="left" vertical="center" wrapText="1"/>
    </xf>
    <xf numFmtId="164" fontId="29" fillId="0" borderId="0" xfId="3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3" fontId="3" fillId="0" borderId="1" xfId="3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wrapText="1"/>
      <protection locked="0"/>
    </xf>
    <xf numFmtId="0" fontId="11" fillId="0" borderId="0" xfId="0" applyFont="1"/>
    <xf numFmtId="3" fontId="24" fillId="0" borderId="0" xfId="3" applyNumberFormat="1" applyFont="1" applyFill="1" applyBorder="1" applyAlignment="1">
      <alignment horizontal="right" vertical="center" wrapText="1"/>
    </xf>
    <xf numFmtId="165" fontId="2" fillId="0" borderId="0" xfId="1" applyNumberFormat="1" applyFont="1"/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3" fontId="7" fillId="0" borderId="1" xfId="0" applyNumberFormat="1" applyFont="1" applyBorder="1"/>
    <xf numFmtId="0" fontId="19" fillId="0" borderId="0" xfId="0" applyFont="1"/>
    <xf numFmtId="0" fontId="25" fillId="0" borderId="0" xfId="0" applyFont="1" applyFill="1" applyBorder="1"/>
    <xf numFmtId="0" fontId="30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3" fontId="25" fillId="0" borderId="1" xfId="0" applyNumberFormat="1" applyFont="1" applyBorder="1" applyAlignment="1">
      <alignment vertical="center"/>
    </xf>
    <xf numFmtId="3" fontId="19" fillId="0" borderId="1" xfId="0" applyNumberFormat="1" applyFont="1" applyBorder="1" applyAlignment="1">
      <alignment vertical="center"/>
    </xf>
    <xf numFmtId="0" fontId="30" fillId="0" borderId="1" xfId="0" applyFont="1" applyBorder="1"/>
    <xf numFmtId="0" fontId="19" fillId="0" borderId="0" xfId="0" applyFont="1" applyAlignment="1">
      <alignment vertical="center"/>
    </xf>
    <xf numFmtId="1" fontId="19" fillId="0" borderId="0" xfId="0" applyNumberFormat="1" applyFont="1" applyAlignment="1">
      <alignment vertical="center"/>
    </xf>
    <xf numFmtId="3" fontId="25" fillId="0" borderId="0" xfId="0" applyNumberFormat="1" applyFont="1" applyAlignment="1">
      <alignment vertical="center"/>
    </xf>
    <xf numFmtId="0" fontId="19" fillId="0" borderId="1" xfId="0" applyFont="1" applyBorder="1" applyAlignment="1">
      <alignment vertical="center"/>
    </xf>
    <xf numFmtId="0" fontId="31" fillId="0" borderId="0" xfId="0" applyFont="1"/>
    <xf numFmtId="164" fontId="22" fillId="0" borderId="0" xfId="3" applyNumberFormat="1" applyFont="1" applyFill="1" applyBorder="1" applyAlignment="1">
      <alignment horizontal="left" vertical="center" wrapText="1"/>
    </xf>
    <xf numFmtId="164" fontId="24" fillId="0" borderId="0" xfId="3" applyNumberFormat="1" applyFont="1" applyFill="1" applyBorder="1" applyAlignment="1">
      <alignment vertical="center" wrapText="1"/>
    </xf>
    <xf numFmtId="0" fontId="11" fillId="0" borderId="1" xfId="0" applyFont="1" applyBorder="1" applyAlignment="1">
      <alignment wrapText="1"/>
    </xf>
    <xf numFmtId="2" fontId="11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wrapText="1"/>
    </xf>
    <xf numFmtId="0" fontId="17" fillId="0" borderId="0" xfId="0" applyFont="1" applyFill="1"/>
    <xf numFmtId="0" fontId="10" fillId="0" borderId="0" xfId="0" applyFont="1" applyFill="1" applyBorder="1" applyAlignment="1">
      <alignment wrapText="1"/>
    </xf>
    <xf numFmtId="2" fontId="32" fillId="0" borderId="0" xfId="3" applyNumberFormat="1" applyFont="1" applyFill="1" applyBorder="1" applyAlignment="1">
      <alignment horizontal="center" vertical="center" wrapText="1"/>
    </xf>
    <xf numFmtId="3" fontId="26" fillId="0" borderId="1" xfId="3" applyNumberFormat="1" applyFont="1" applyFill="1" applyBorder="1" applyAlignment="1">
      <alignment horizontal="center" vertical="center" wrapText="1"/>
    </xf>
    <xf numFmtId="2" fontId="27" fillId="0" borderId="1" xfId="3" applyNumberFormat="1" applyFont="1" applyFill="1" applyBorder="1" applyAlignment="1">
      <alignment horizontal="center" vertical="center" wrapText="1"/>
    </xf>
    <xf numFmtId="0" fontId="33" fillId="6" borderId="2" xfId="0" applyFont="1" applyFill="1" applyBorder="1" applyAlignment="1">
      <alignment wrapText="1"/>
    </xf>
    <xf numFmtId="0" fontId="34" fillId="0" borderId="3" xfId="0" applyFont="1" applyBorder="1" applyAlignment="1">
      <alignment horizontal="center" vertical="center" wrapText="1"/>
    </xf>
    <xf numFmtId="3" fontId="21" fillId="0" borderId="1" xfId="3" applyNumberFormat="1" applyFont="1" applyFill="1" applyBorder="1" applyAlignment="1">
      <alignment horizontal="center" vertical="center" wrapText="1"/>
    </xf>
    <xf numFmtId="3" fontId="11" fillId="0" borderId="7" xfId="0" applyNumberFormat="1" applyFont="1" applyFill="1" applyBorder="1" applyAlignment="1">
      <alignment horizontal="center" vertical="center"/>
    </xf>
    <xf numFmtId="0" fontId="35" fillId="0" borderId="8" xfId="0" applyFont="1" applyFill="1" applyBorder="1"/>
    <xf numFmtId="3" fontId="35" fillId="0" borderId="9" xfId="0" applyNumberFormat="1" applyFont="1" applyFill="1" applyBorder="1" applyAlignment="1">
      <alignment horizontal="center" vertical="center"/>
    </xf>
    <xf numFmtId="0" fontId="35" fillId="0" borderId="9" xfId="0" applyFont="1" applyFill="1" applyBorder="1" applyAlignment="1">
      <alignment horizontal="center" vertical="center"/>
    </xf>
    <xf numFmtId="0" fontId="11" fillId="0" borderId="6" xfId="0" applyFont="1" applyFill="1" applyBorder="1"/>
    <xf numFmtId="0" fontId="33" fillId="6" borderId="11" xfId="0" applyFont="1" applyFill="1" applyBorder="1" applyAlignment="1">
      <alignment wrapText="1"/>
    </xf>
    <xf numFmtId="0" fontId="36" fillId="0" borderId="12" xfId="0" applyFont="1" applyFill="1" applyBorder="1" applyAlignment="1">
      <alignment wrapText="1"/>
    </xf>
    <xf numFmtId="0" fontId="2" fillId="0" borderId="1" xfId="0" applyFont="1" applyBorder="1"/>
    <xf numFmtId="0" fontId="11" fillId="0" borderId="1" xfId="0" applyFont="1" applyFill="1" applyBorder="1" applyAlignment="1">
      <alignment horizontal="right" vertical="center"/>
    </xf>
    <xf numFmtId="0" fontId="39" fillId="0" borderId="0" xfId="0" applyFont="1" applyAlignment="1">
      <alignment horizontal="center" wrapText="1"/>
    </xf>
    <xf numFmtId="0" fontId="40" fillId="0" borderId="1" xfId="0" applyFont="1" applyBorder="1" applyAlignment="1">
      <alignment horizontal="center" vertical="center"/>
    </xf>
    <xf numFmtId="0" fontId="14" fillId="0" borderId="1" xfId="0" applyFont="1" applyBorder="1"/>
    <xf numFmtId="0" fontId="13" fillId="0" borderId="0" xfId="0" applyFont="1"/>
    <xf numFmtId="0" fontId="13" fillId="0" borderId="0" xfId="0" applyFont="1" applyAlignment="1">
      <alignment horizontal="center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3" xfId="0" applyFont="1" applyFill="1" applyBorder="1" applyAlignment="1">
      <alignment horizontal="center" vertical="top" wrapText="1"/>
    </xf>
    <xf numFmtId="0" fontId="2" fillId="0" borderId="0" xfId="0" applyFont="1" applyBorder="1"/>
    <xf numFmtId="0" fontId="43" fillId="0" borderId="1" xfId="0" applyFont="1" applyBorder="1" applyAlignment="1">
      <alignment vertical="center"/>
    </xf>
    <xf numFmtId="0" fontId="44" fillId="0" borderId="1" xfId="0" applyFont="1" applyFill="1" applyBorder="1" applyAlignment="1">
      <alignment horizontal="center" vertical="center" wrapText="1"/>
    </xf>
    <xf numFmtId="0" fontId="38" fillId="0" borderId="0" xfId="0" applyFont="1" applyFill="1"/>
    <xf numFmtId="0" fontId="40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right"/>
    </xf>
    <xf numFmtId="0" fontId="14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45" fillId="9" borderId="1" xfId="0" applyFont="1" applyFill="1" applyBorder="1"/>
    <xf numFmtId="0" fontId="13" fillId="9" borderId="1" xfId="0" applyFont="1" applyFill="1" applyBorder="1" applyAlignment="1">
      <alignment horizontal="right"/>
    </xf>
    <xf numFmtId="0" fontId="14" fillId="0" borderId="1" xfId="0" applyFont="1" applyFill="1" applyBorder="1" applyAlignment="1">
      <alignment horizontal="left" vertical="center"/>
    </xf>
    <xf numFmtId="0" fontId="42" fillId="8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46" fillId="8" borderId="1" xfId="0" applyFont="1" applyFill="1" applyBorder="1" applyAlignment="1">
      <alignment horizontal="left" vertical="center"/>
    </xf>
    <xf numFmtId="0" fontId="12" fillId="8" borderId="1" xfId="0" applyFont="1" applyFill="1" applyBorder="1" applyAlignment="1">
      <alignment horizontal="right" vertical="center"/>
    </xf>
    <xf numFmtId="0" fontId="42" fillId="2" borderId="1" xfId="0" applyFont="1" applyFill="1" applyBorder="1"/>
    <xf numFmtId="0" fontId="41" fillId="2" borderId="1" xfId="0" applyFont="1" applyFill="1" applyBorder="1"/>
    <xf numFmtId="0" fontId="11" fillId="0" borderId="1" xfId="0" applyFont="1" applyBorder="1" applyAlignment="1">
      <alignment horizontal="right"/>
    </xf>
    <xf numFmtId="0" fontId="15" fillId="9" borderId="1" xfId="0" applyFont="1" applyFill="1" applyBorder="1" applyAlignment="1">
      <alignment horizontal="right"/>
    </xf>
    <xf numFmtId="0" fontId="46" fillId="8" borderId="1" xfId="0" applyFont="1" applyFill="1" applyBorder="1" applyAlignment="1">
      <alignment horizontal="left" vertical="center" wrapText="1"/>
    </xf>
    <xf numFmtId="0" fontId="12" fillId="8" borderId="1" xfId="0" applyFont="1" applyFill="1" applyBorder="1" applyAlignment="1">
      <alignment horizontal="right" vertical="center" wrapText="1"/>
    </xf>
    <xf numFmtId="0" fontId="42" fillId="6" borderId="1" xfId="0" applyFont="1" applyFill="1" applyBorder="1"/>
    <xf numFmtId="0" fontId="14" fillId="6" borderId="1" xfId="0" applyFont="1" applyFill="1" applyBorder="1" applyAlignment="1">
      <alignment horizontal="right"/>
    </xf>
    <xf numFmtId="0" fontId="14" fillId="0" borderId="1" xfId="0" applyFont="1" applyFill="1" applyBorder="1" applyAlignment="1">
      <alignment horizontal="right" vertical="center" wrapText="1"/>
    </xf>
    <xf numFmtId="0" fontId="12" fillId="8" borderId="1" xfId="0" applyFont="1" applyFill="1" applyBorder="1" applyAlignment="1">
      <alignment horizontal="right"/>
    </xf>
    <xf numFmtId="0" fontId="12" fillId="2" borderId="1" xfId="0" applyFont="1" applyFill="1" applyBorder="1" applyAlignment="1">
      <alignment horizontal="right"/>
    </xf>
    <xf numFmtId="0" fontId="21" fillId="11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right"/>
    </xf>
    <xf numFmtId="165" fontId="2" fillId="0" borderId="0" xfId="1" applyNumberFormat="1" applyFont="1" applyAlignment="1">
      <alignment horizontal="center" vertical="center"/>
    </xf>
    <xf numFmtId="165" fontId="11" fillId="0" borderId="1" xfId="1" applyNumberFormat="1" applyFont="1" applyBorder="1" applyAlignment="1">
      <alignment horizontal="center" vertical="center" wrapText="1"/>
    </xf>
    <xf numFmtId="165" fontId="12" fillId="0" borderId="1" xfId="1" applyNumberFormat="1" applyFont="1" applyBorder="1" applyAlignment="1">
      <alignment horizontal="center" vertical="center" wrapText="1"/>
    </xf>
    <xf numFmtId="165" fontId="12" fillId="9" borderId="1" xfId="1" applyNumberFormat="1" applyFont="1" applyFill="1" applyBorder="1" applyAlignment="1">
      <alignment horizontal="center" vertical="center" wrapText="1"/>
    </xf>
    <xf numFmtId="165" fontId="10" fillId="0" borderId="1" xfId="1" applyNumberFormat="1" applyFont="1" applyBorder="1" applyAlignment="1">
      <alignment horizontal="center" vertical="center" wrapText="1"/>
    </xf>
    <xf numFmtId="165" fontId="12" fillId="0" borderId="1" xfId="1" applyNumberFormat="1" applyFont="1" applyFill="1" applyBorder="1" applyAlignment="1">
      <alignment horizontal="center" vertical="center"/>
    </xf>
    <xf numFmtId="165" fontId="12" fillId="0" borderId="1" xfId="1" applyNumberFormat="1" applyFont="1" applyBorder="1" applyAlignment="1">
      <alignment horizontal="center" vertical="center"/>
    </xf>
    <xf numFmtId="165" fontId="12" fillId="9" borderId="1" xfId="1" applyNumberFormat="1" applyFont="1" applyFill="1" applyBorder="1" applyAlignment="1">
      <alignment horizontal="center" vertical="center"/>
    </xf>
    <xf numFmtId="165" fontId="11" fillId="0" borderId="1" xfId="1" applyNumberFormat="1" applyFont="1" applyFill="1" applyBorder="1" applyAlignment="1">
      <alignment horizontal="center" vertical="center"/>
    </xf>
    <xf numFmtId="165" fontId="13" fillId="0" borderId="1" xfId="1" applyNumberFormat="1" applyFont="1" applyFill="1" applyBorder="1" applyAlignment="1">
      <alignment horizontal="center" vertical="center" wrapText="1"/>
    </xf>
    <xf numFmtId="165" fontId="14" fillId="0" borderId="1" xfId="1" applyNumberFormat="1" applyFont="1" applyFill="1" applyBorder="1" applyAlignment="1">
      <alignment horizontal="center" vertical="center" wrapText="1"/>
    </xf>
    <xf numFmtId="165" fontId="14" fillId="11" borderId="1" xfId="1" applyNumberFormat="1" applyFont="1" applyFill="1" applyBorder="1" applyAlignment="1">
      <alignment horizontal="center" vertical="center" wrapText="1"/>
    </xf>
    <xf numFmtId="165" fontId="10" fillId="10" borderId="1" xfId="1" applyNumberFormat="1" applyFont="1" applyFill="1" applyBorder="1" applyAlignment="1">
      <alignment horizontal="center" vertical="center"/>
    </xf>
    <xf numFmtId="165" fontId="10" fillId="11" borderId="1" xfId="1" applyNumberFormat="1" applyFont="1" applyFill="1" applyBorder="1" applyAlignment="1">
      <alignment horizontal="center" vertical="center"/>
    </xf>
    <xf numFmtId="165" fontId="12" fillId="2" borderId="1" xfId="1" applyNumberFormat="1" applyFont="1" applyFill="1" applyBorder="1" applyAlignment="1">
      <alignment horizontal="center" vertical="center"/>
    </xf>
    <xf numFmtId="165" fontId="10" fillId="3" borderId="1" xfId="1" applyNumberFormat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/>
    </xf>
    <xf numFmtId="165" fontId="11" fillId="0" borderId="1" xfId="1" applyNumberFormat="1" applyFont="1" applyBorder="1" applyAlignment="1">
      <alignment horizontal="center" vertical="center"/>
    </xf>
    <xf numFmtId="165" fontId="11" fillId="0" borderId="0" xfId="1" applyNumberFormat="1" applyFont="1" applyAlignment="1">
      <alignment horizontal="center"/>
    </xf>
    <xf numFmtId="165" fontId="2" fillId="0" borderId="0" xfId="1" applyNumberFormat="1" applyFont="1" applyFill="1" applyAlignment="1">
      <alignment horizontal="center" vertical="center"/>
    </xf>
    <xf numFmtId="165" fontId="12" fillId="11" borderId="1" xfId="1" applyNumberFormat="1" applyFont="1" applyFill="1" applyBorder="1" applyAlignment="1">
      <alignment horizontal="center" vertical="center"/>
    </xf>
    <xf numFmtId="165" fontId="12" fillId="12" borderId="1" xfId="1" applyNumberFormat="1" applyFont="1" applyFill="1" applyBorder="1" applyAlignment="1">
      <alignment horizontal="center" vertical="center"/>
    </xf>
    <xf numFmtId="165" fontId="11" fillId="0" borderId="0" xfId="1" applyNumberFormat="1" applyFont="1" applyFill="1" applyAlignment="1">
      <alignment horizontal="center"/>
    </xf>
    <xf numFmtId="165" fontId="2" fillId="0" borderId="0" xfId="1" applyNumberFormat="1" applyFont="1" applyAlignment="1">
      <alignment wrapText="1"/>
    </xf>
    <xf numFmtId="165" fontId="16" fillId="0" borderId="0" xfId="1" applyNumberFormat="1" applyFont="1"/>
    <xf numFmtId="165" fontId="17" fillId="0" borderId="0" xfId="1" applyNumberFormat="1" applyFont="1"/>
    <xf numFmtId="165" fontId="2" fillId="0" borderId="0" xfId="1" applyNumberFormat="1" applyFont="1" applyAlignment="1">
      <alignment horizontal="center" vertical="center" wrapText="1"/>
    </xf>
    <xf numFmtId="0" fontId="39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2" fillId="0" borderId="0" xfId="0" applyFont="1" applyAlignment="1"/>
    <xf numFmtId="0" fontId="2" fillId="0" borderId="1" xfId="0" applyFont="1" applyBorder="1" applyAlignment="1">
      <alignment wrapText="1"/>
    </xf>
    <xf numFmtId="0" fontId="47" fillId="0" borderId="15" xfId="0" applyFont="1" applyBorder="1" applyAlignment="1">
      <alignment wrapText="1"/>
    </xf>
    <xf numFmtId="165" fontId="25" fillId="0" borderId="1" xfId="1" applyNumberFormat="1" applyFont="1" applyBorder="1" applyAlignment="1">
      <alignment horizontal="right" vertical="center"/>
    </xf>
    <xf numFmtId="2" fontId="32" fillId="0" borderId="1" xfId="3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49" fillId="0" borderId="10" xfId="0" applyFont="1" applyFill="1" applyBorder="1" applyAlignment="1">
      <alignment horizontal="center" vertical="center"/>
    </xf>
    <xf numFmtId="0" fontId="48" fillId="0" borderId="4" xfId="0" applyFont="1" applyFill="1" applyBorder="1" applyAlignment="1">
      <alignment horizontal="center" vertical="center" wrapText="1"/>
    </xf>
    <xf numFmtId="0" fontId="50" fillId="0" borderId="10" xfId="0" applyFont="1" applyFill="1" applyBorder="1" applyAlignment="1">
      <alignment horizontal="center" vertical="center"/>
    </xf>
    <xf numFmtId="0" fontId="50" fillId="0" borderId="5" xfId="0" applyFont="1" applyFill="1" applyBorder="1" applyAlignment="1">
      <alignment horizontal="center" vertical="center"/>
    </xf>
    <xf numFmtId="0" fontId="48" fillId="0" borderId="12" xfId="0" applyFont="1" applyFill="1" applyBorder="1" applyAlignment="1">
      <alignment horizontal="center" vertical="center"/>
    </xf>
    <xf numFmtId="165" fontId="11" fillId="0" borderId="0" xfId="1" applyNumberFormat="1" applyFont="1" applyAlignment="1">
      <alignment horizontal="right" vertical="center"/>
    </xf>
    <xf numFmtId="165" fontId="2" fillId="0" borderId="0" xfId="1" applyNumberFormat="1" applyFont="1" applyAlignment="1">
      <alignment horizontal="right" vertical="center"/>
    </xf>
    <xf numFmtId="165" fontId="10" fillId="3" borderId="1" xfId="1" applyNumberFormat="1" applyFont="1" applyFill="1" applyBorder="1" applyAlignment="1">
      <alignment horizontal="center" vertical="center" wrapText="1"/>
    </xf>
    <xf numFmtId="165" fontId="11" fillId="0" borderId="1" xfId="1" applyNumberFormat="1" applyFont="1" applyBorder="1" applyAlignment="1">
      <alignment horizontal="right" vertical="center"/>
    </xf>
    <xf numFmtId="165" fontId="12" fillId="0" borderId="1" xfId="1" applyNumberFormat="1" applyFont="1" applyBorder="1" applyAlignment="1">
      <alignment horizontal="justify" vertical="center" wrapText="1"/>
    </xf>
    <xf numFmtId="165" fontId="11" fillId="7" borderId="1" xfId="1" applyNumberFormat="1" applyFont="1" applyFill="1" applyBorder="1" applyAlignment="1">
      <alignment horizontal="right" vertical="center"/>
    </xf>
    <xf numFmtId="165" fontId="11" fillId="0" borderId="1" xfId="1" applyNumberFormat="1" applyFont="1" applyFill="1" applyBorder="1" applyAlignment="1">
      <alignment horizontal="right" vertical="center"/>
    </xf>
    <xf numFmtId="165" fontId="14" fillId="0" borderId="1" xfId="1" applyNumberFormat="1" applyFont="1" applyFill="1" applyBorder="1" applyAlignment="1">
      <alignment horizontal="left" vertical="center" wrapText="1"/>
    </xf>
    <xf numFmtId="165" fontId="12" fillId="0" borderId="1" xfId="1" applyNumberFormat="1" applyFont="1" applyBorder="1" applyAlignment="1">
      <alignment horizontal="right" vertical="center" wrapText="1"/>
    </xf>
    <xf numFmtId="165" fontId="12" fillId="0" borderId="1" xfId="1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top" wrapText="1"/>
    </xf>
    <xf numFmtId="3" fontId="7" fillId="0" borderId="0" xfId="0" applyNumberFormat="1" applyFont="1" applyAlignment="1">
      <alignment horizontal="right" vertical="top" wrapText="1"/>
    </xf>
    <xf numFmtId="0" fontId="7" fillId="0" borderId="0" xfId="0" applyFont="1" applyAlignment="1">
      <alignment horizontal="left" vertical="top" wrapText="1"/>
    </xf>
    <xf numFmtId="0" fontId="2" fillId="0" borderId="15" xfId="0" applyFont="1" applyBorder="1" applyAlignment="1" applyProtection="1">
      <alignment wrapText="1"/>
      <protection locked="0"/>
    </xf>
    <xf numFmtId="0" fontId="0" fillId="0" borderId="15" xfId="0" applyFont="1" applyBorder="1" applyAlignment="1" applyProtection="1">
      <alignment wrapText="1"/>
      <protection locked="0"/>
    </xf>
    <xf numFmtId="0" fontId="0" fillId="0" borderId="15" xfId="0" applyBorder="1" applyAlignment="1" applyProtection="1">
      <alignment wrapText="1"/>
      <protection locked="0"/>
    </xf>
    <xf numFmtId="167" fontId="51" fillId="0" borderId="16" xfId="1" applyNumberFormat="1" applyFont="1" applyFill="1" applyBorder="1" applyAlignment="1" applyProtection="1"/>
    <xf numFmtId="0" fontId="47" fillId="0" borderId="15" xfId="0" applyFont="1" applyBorder="1"/>
    <xf numFmtId="167" fontId="51" fillId="0" borderId="17" xfId="1" applyNumberFormat="1" applyFont="1" applyFill="1" applyBorder="1" applyAlignment="1" applyProtection="1"/>
    <xf numFmtId="167" fontId="51" fillId="13" borderId="1" xfId="1" applyNumberFormat="1" applyFont="1" applyFill="1" applyBorder="1" applyAlignment="1" applyProtection="1"/>
    <xf numFmtId="0" fontId="30" fillId="0" borderId="0" xfId="0" applyFont="1" applyBorder="1"/>
    <xf numFmtId="165" fontId="25" fillId="0" borderId="0" xfId="1" applyNumberFormat="1" applyFont="1" applyBorder="1" applyAlignment="1">
      <alignment horizontal="right" vertical="center"/>
    </xf>
    <xf numFmtId="3" fontId="25" fillId="0" borderId="0" xfId="0" applyNumberFormat="1" applyFont="1" applyBorder="1" applyAlignment="1">
      <alignment vertical="center"/>
    </xf>
    <xf numFmtId="3" fontId="19" fillId="0" borderId="0" xfId="0" applyNumberFormat="1" applyFont="1" applyBorder="1" applyAlignment="1">
      <alignment vertical="center"/>
    </xf>
    <xf numFmtId="165" fontId="27" fillId="0" borderId="12" xfId="1" applyNumberFormat="1" applyFont="1" applyFill="1" applyBorder="1" applyAlignment="1">
      <alignment horizontal="center" vertical="center"/>
    </xf>
    <xf numFmtId="3" fontId="52" fillId="0" borderId="0" xfId="0" applyNumberFormat="1" applyFont="1" applyAlignment="1">
      <alignment horizontal="right" vertical="top" wrapText="1"/>
    </xf>
    <xf numFmtId="3" fontId="53" fillId="0" borderId="0" xfId="0" applyNumberFormat="1" applyFont="1" applyAlignment="1">
      <alignment horizontal="right" vertical="top" wrapText="1"/>
    </xf>
    <xf numFmtId="0" fontId="52" fillId="0" borderId="0" xfId="0" applyFont="1" applyAlignment="1">
      <alignment horizontal="center" vertical="top" wrapText="1"/>
    </xf>
    <xf numFmtId="0" fontId="52" fillId="0" borderId="0" xfId="0" applyFont="1" applyAlignment="1">
      <alignment horizontal="left" vertical="top" wrapText="1"/>
    </xf>
    <xf numFmtId="0" fontId="53" fillId="0" borderId="0" xfId="0" applyFont="1" applyAlignment="1">
      <alignment horizontal="center" vertical="top" wrapText="1"/>
    </xf>
    <xf numFmtId="0" fontId="53" fillId="0" borderId="0" xfId="0" applyFont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3" fontId="7" fillId="0" borderId="0" xfId="0" applyNumberFormat="1" applyFont="1" applyBorder="1" applyAlignment="1">
      <alignment horizontal="right" vertical="top" wrapText="1"/>
    </xf>
    <xf numFmtId="0" fontId="7" fillId="0" borderId="7" xfId="0" applyFont="1" applyFill="1" applyBorder="1" applyAlignment="1">
      <alignment horizontal="center" vertical="top" wrapText="1"/>
    </xf>
    <xf numFmtId="0" fontId="52" fillId="0" borderId="1" xfId="0" applyFont="1" applyBorder="1" applyAlignment="1">
      <alignment horizontal="center" vertical="top" wrapText="1"/>
    </xf>
    <xf numFmtId="0" fontId="14" fillId="0" borderId="0" xfId="0" applyFont="1" applyBorder="1"/>
    <xf numFmtId="0" fontId="53" fillId="0" borderId="0" xfId="0" applyFont="1" applyBorder="1" applyAlignment="1">
      <alignment horizontal="center" vertical="top" wrapText="1"/>
    </xf>
    <xf numFmtId="0" fontId="53" fillId="0" borderId="0" xfId="0" applyFont="1" applyBorder="1" applyAlignment="1">
      <alignment horizontal="left" vertical="top" wrapText="1"/>
    </xf>
    <xf numFmtId="3" fontId="53" fillId="0" borderId="0" xfId="0" applyNumberFormat="1" applyFont="1" applyBorder="1" applyAlignment="1">
      <alignment horizontal="right" vertical="top" wrapText="1"/>
    </xf>
    <xf numFmtId="0" fontId="14" fillId="8" borderId="1" xfId="0" applyFont="1" applyFill="1" applyBorder="1" applyAlignment="1">
      <alignment horizontal="right"/>
    </xf>
    <xf numFmtId="0" fontId="2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166" fontId="13" fillId="0" borderId="1" xfId="0" applyNumberFormat="1" applyFont="1" applyFill="1" applyBorder="1" applyAlignment="1">
      <alignment vertical="center"/>
    </xf>
    <xf numFmtId="166" fontId="13" fillId="9" borderId="1" xfId="0" applyNumberFormat="1" applyFont="1" applyFill="1" applyBorder="1" applyAlignment="1">
      <alignment vertical="center"/>
    </xf>
    <xf numFmtId="166" fontId="41" fillId="8" borderId="1" xfId="0" applyNumberFormat="1" applyFont="1" applyFill="1" applyBorder="1" applyAlignment="1">
      <alignment vertical="center"/>
    </xf>
    <xf numFmtId="0" fontId="41" fillId="8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0" fontId="13" fillId="9" borderId="1" xfId="0" applyFont="1" applyFill="1" applyBorder="1" applyAlignment="1">
      <alignment horizontal="left" vertical="center"/>
    </xf>
    <xf numFmtId="0" fontId="41" fillId="8" borderId="1" xfId="0" applyFont="1" applyFill="1" applyBorder="1" applyAlignment="1">
      <alignment horizontal="left" vertical="center"/>
    </xf>
    <xf numFmtId="0" fontId="41" fillId="6" borderId="1" xfId="0" applyFont="1" applyFill="1" applyBorder="1" applyAlignment="1">
      <alignment horizontal="left" vertical="center"/>
    </xf>
    <xf numFmtId="165" fontId="16" fillId="0" borderId="1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165" fontId="12" fillId="13" borderId="1" xfId="1" applyNumberFormat="1" applyFont="1" applyFill="1" applyBorder="1" applyAlignment="1">
      <alignment horizontal="center" vertical="center"/>
    </xf>
    <xf numFmtId="165" fontId="12" fillId="0" borderId="1" xfId="1" applyNumberFormat="1" applyFont="1" applyFill="1" applyBorder="1" applyAlignment="1">
      <alignment horizontal="center" vertical="center" wrapText="1"/>
    </xf>
    <xf numFmtId="167" fontId="51" fillId="0" borderId="18" xfId="1" applyNumberFormat="1" applyFont="1" applyFill="1" applyBorder="1" applyAlignment="1" applyProtection="1"/>
    <xf numFmtId="0" fontId="19" fillId="0" borderId="1" xfId="0" applyFont="1" applyBorder="1" applyAlignment="1">
      <alignment wrapText="1"/>
    </xf>
    <xf numFmtId="1" fontId="19" fillId="0" borderId="1" xfId="0" applyNumberFormat="1" applyFont="1" applyFill="1" applyBorder="1" applyAlignment="1">
      <alignment vertical="center"/>
    </xf>
    <xf numFmtId="0" fontId="19" fillId="0" borderId="1" xfId="0" applyFont="1" applyFill="1" applyBorder="1"/>
    <xf numFmtId="0" fontId="19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65" fontId="12" fillId="0" borderId="0" xfId="0" applyNumberFormat="1" applyFont="1"/>
    <xf numFmtId="0" fontId="11" fillId="0" borderId="0" xfId="0" applyFont="1" applyAlignment="1">
      <alignment vertical="center"/>
    </xf>
    <xf numFmtId="165" fontId="2" fillId="0" borderId="1" xfId="1" applyNumberFormat="1" applyFont="1" applyBorder="1" applyAlignment="1">
      <alignment horizontal="center"/>
    </xf>
    <xf numFmtId="3" fontId="2" fillId="0" borderId="1" xfId="0" applyNumberFormat="1" applyFont="1" applyBorder="1"/>
    <xf numFmtId="0" fontId="2" fillId="0" borderId="0" xfId="0" applyFont="1" applyFill="1" applyAlignment="1"/>
    <xf numFmtId="3" fontId="21" fillId="0" borderId="0" xfId="3" applyNumberFormat="1" applyFont="1" applyFill="1" applyBorder="1" applyAlignment="1">
      <alignment horizontal="right" vertical="center" wrapText="1"/>
    </xf>
    <xf numFmtId="0" fontId="2" fillId="0" borderId="0" xfId="0" applyFont="1" applyFill="1" applyBorder="1"/>
    <xf numFmtId="0" fontId="7" fillId="0" borderId="0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right" vertical="top" wrapText="1"/>
    </xf>
    <xf numFmtId="0" fontId="52" fillId="0" borderId="19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2" fillId="0" borderId="1" xfId="0" applyFont="1" applyFill="1" applyBorder="1" applyAlignment="1">
      <alignment wrapText="1"/>
    </xf>
    <xf numFmtId="0" fontId="11" fillId="0" borderId="1" xfId="0" applyFont="1" applyBorder="1" applyAlignment="1">
      <alignment horizontal="left" vertical="center" wrapText="1"/>
    </xf>
    <xf numFmtId="0" fontId="47" fillId="14" borderId="15" xfId="0" applyFont="1" applyFill="1" applyBorder="1" applyAlignment="1">
      <alignment wrapText="1"/>
    </xf>
    <xf numFmtId="167" fontId="51" fillId="14" borderId="16" xfId="1" applyNumberFormat="1" applyFont="1" applyFill="1" applyBorder="1" applyAlignment="1" applyProtection="1"/>
    <xf numFmtId="165" fontId="2" fillId="0" borderId="0" xfId="1" applyNumberFormat="1" applyFont="1" applyAlignment="1">
      <alignment vertical="center"/>
    </xf>
    <xf numFmtId="165" fontId="9" fillId="0" borderId="0" xfId="1" applyNumberFormat="1" applyFont="1" applyAlignment="1">
      <alignment vertical="center"/>
    </xf>
    <xf numFmtId="165" fontId="12" fillId="7" borderId="1" xfId="1" applyNumberFormat="1" applyFont="1" applyFill="1" applyBorder="1" applyAlignment="1">
      <alignment horizontal="justify" vertical="center" wrapText="1"/>
    </xf>
    <xf numFmtId="165" fontId="11" fillId="0" borderId="1" xfId="1" applyNumberFormat="1" applyFont="1" applyFill="1" applyBorder="1" applyAlignment="1">
      <alignment horizontal="justify" vertical="center" wrapText="1"/>
    </xf>
    <xf numFmtId="165" fontId="11" fillId="0" borderId="1" xfId="1" applyNumberFormat="1" applyFont="1" applyBorder="1" applyAlignment="1">
      <alignment horizontal="justify" vertical="center" wrapText="1"/>
    </xf>
    <xf numFmtId="165" fontId="12" fillId="0" borderId="1" xfId="1" applyNumberFormat="1" applyFont="1" applyFill="1" applyBorder="1" applyAlignment="1">
      <alignment horizontal="justify" vertical="center" wrapText="1"/>
    </xf>
    <xf numFmtId="165" fontId="10" fillId="3" borderId="1" xfId="1" applyNumberFormat="1" applyFont="1" applyFill="1" applyBorder="1" applyAlignment="1">
      <alignment horizontal="justify" vertical="center" wrapText="1"/>
    </xf>
    <xf numFmtId="165" fontId="2" fillId="0" borderId="1" xfId="1" applyNumberFormat="1" applyFont="1" applyBorder="1" applyAlignment="1">
      <alignment vertical="center"/>
    </xf>
    <xf numFmtId="165" fontId="12" fillId="7" borderId="1" xfId="1" applyNumberFormat="1" applyFont="1" applyFill="1" applyBorder="1" applyAlignment="1">
      <alignment vertical="center" wrapText="1"/>
    </xf>
    <xf numFmtId="165" fontId="11" fillId="0" borderId="1" xfId="1" applyNumberFormat="1" applyFont="1" applyFill="1" applyBorder="1" applyAlignment="1">
      <alignment vertical="center" wrapText="1"/>
    </xf>
    <xf numFmtId="165" fontId="11" fillId="0" borderId="1" xfId="1" applyNumberFormat="1" applyFont="1" applyBorder="1" applyAlignment="1">
      <alignment vertical="center" wrapText="1"/>
    </xf>
    <xf numFmtId="165" fontId="12" fillId="0" borderId="1" xfId="1" applyNumberFormat="1" applyFont="1" applyBorder="1" applyAlignment="1">
      <alignment vertical="center" wrapText="1"/>
    </xf>
    <xf numFmtId="165" fontId="10" fillId="3" borderId="1" xfId="1" applyNumberFormat="1" applyFont="1" applyFill="1" applyBorder="1" applyAlignment="1">
      <alignment vertical="center" wrapText="1"/>
    </xf>
    <xf numFmtId="165" fontId="10" fillId="4" borderId="1" xfId="1" applyNumberFormat="1" applyFont="1" applyFill="1" applyBorder="1" applyAlignment="1">
      <alignment vertical="center" wrapText="1"/>
    </xf>
    <xf numFmtId="165" fontId="10" fillId="5" borderId="1" xfId="1" applyNumberFormat="1" applyFont="1" applyFill="1" applyBorder="1" applyAlignment="1">
      <alignment vertical="center" wrapText="1"/>
    </xf>
    <xf numFmtId="165" fontId="37" fillId="0" borderId="1" xfId="1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5" fontId="6" fillId="0" borderId="1" xfId="1" applyNumberFormat="1" applyFont="1" applyBorder="1" applyAlignment="1">
      <alignment vertical="center" shrinkToFit="1"/>
    </xf>
    <xf numFmtId="165" fontId="2" fillId="0" borderId="1" xfId="1" applyNumberFormat="1" applyFont="1" applyBorder="1" applyAlignment="1">
      <alignment vertical="center" shrinkToFit="1"/>
    </xf>
    <xf numFmtId="165" fontId="7" fillId="0" borderId="1" xfId="1" applyNumberFormat="1" applyFont="1" applyBorder="1" applyAlignment="1">
      <alignment vertical="center" shrinkToFit="1"/>
    </xf>
    <xf numFmtId="0" fontId="2" fillId="0" borderId="0" xfId="0" applyFont="1" applyAlignment="1">
      <alignment horizontal="left" vertical="top" wrapText="1"/>
    </xf>
    <xf numFmtId="0" fontId="13" fillId="0" borderId="0" xfId="0" applyFont="1" applyBorder="1"/>
    <xf numFmtId="0" fontId="52" fillId="0" borderId="0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14" fillId="0" borderId="7" xfId="0" applyFont="1" applyBorder="1"/>
    <xf numFmtId="0" fontId="2" fillId="11" borderId="1" xfId="0" applyFont="1" applyFill="1" applyBorder="1" applyAlignment="1">
      <alignment horizontal="center" vertical="center" wrapText="1"/>
    </xf>
    <xf numFmtId="0" fontId="55" fillId="0" borderId="0" xfId="0" applyFont="1"/>
    <xf numFmtId="0" fontId="18" fillId="15" borderId="0" xfId="0" applyFont="1" applyFill="1" applyAlignment="1">
      <alignment horizontal="center" vertical="top" wrapText="1"/>
    </xf>
    <xf numFmtId="165" fontId="56" fillId="0" borderId="0" xfId="1" applyNumberFormat="1" applyFont="1" applyAlignment="1">
      <alignment wrapText="1"/>
    </xf>
    <xf numFmtId="165" fontId="56" fillId="0" borderId="0" xfId="1" applyNumberFormat="1" applyFont="1"/>
    <xf numFmtId="0" fontId="7" fillId="0" borderId="20" xfId="0" applyFont="1" applyFill="1" applyBorder="1" applyAlignment="1">
      <alignment wrapText="1"/>
    </xf>
    <xf numFmtId="165" fontId="7" fillId="0" borderId="21" xfId="1" applyNumberFormat="1" applyFont="1" applyFill="1" applyBorder="1"/>
    <xf numFmtId="165" fontId="2" fillId="0" borderId="21" xfId="1" applyNumberFormat="1" applyFont="1" applyBorder="1"/>
    <xf numFmtId="0" fontId="0" fillId="0" borderId="0" xfId="0" applyFill="1"/>
    <xf numFmtId="0" fontId="7" fillId="0" borderId="22" xfId="0" applyFont="1" applyFill="1" applyBorder="1" applyAlignment="1">
      <alignment wrapText="1"/>
    </xf>
    <xf numFmtId="165" fontId="7" fillId="12" borderId="14" xfId="1" applyNumberFormat="1" applyFont="1" applyFill="1" applyBorder="1"/>
    <xf numFmtId="165" fontId="7" fillId="0" borderId="14" xfId="1" applyNumberFormat="1" applyFont="1" applyFill="1" applyBorder="1"/>
    <xf numFmtId="0" fontId="54" fillId="0" borderId="0" xfId="0" applyFont="1"/>
    <xf numFmtId="165" fontId="0" fillId="0" borderId="0" xfId="1" applyNumberFormat="1" applyFont="1" applyAlignment="1">
      <alignment horizontal="center" vertical="center"/>
    </xf>
    <xf numFmtId="165" fontId="54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39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Alignment="1"/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/>
    <xf numFmtId="0" fontId="0" fillId="0" borderId="0" xfId="0"/>
    <xf numFmtId="0" fontId="2" fillId="0" borderId="1" xfId="0" applyFont="1" applyFill="1" applyBorder="1"/>
    <xf numFmtId="0" fontId="5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38" fillId="0" borderId="0" xfId="0" applyFont="1" applyAlignment="1">
      <alignment wrapText="1"/>
    </xf>
    <xf numFmtId="0" fontId="27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3" fillId="0" borderId="0" xfId="0" applyFont="1" applyAlignment="1">
      <alignment wrapText="1"/>
    </xf>
    <xf numFmtId="0" fontId="15" fillId="0" borderId="0" xfId="0" applyFont="1" applyBorder="1" applyAlignment="1">
      <alignment horizontal="left" wrapText="1"/>
    </xf>
    <xf numFmtId="0" fontId="2" fillId="0" borderId="7" xfId="0" applyFont="1" applyBorder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/>
    <xf numFmtId="0" fontId="57" fillId="0" borderId="7" xfId="0" applyFont="1" applyFill="1" applyBorder="1" applyAlignment="1">
      <alignment horizontal="center" vertical="top" wrapText="1"/>
    </xf>
    <xf numFmtId="0" fontId="47" fillId="0" borderId="15" xfId="0" applyFont="1" applyFill="1" applyBorder="1" applyAlignment="1">
      <alignment wrapText="1"/>
    </xf>
    <xf numFmtId="167" fontId="58" fillId="0" borderId="16" xfId="1" applyNumberFormat="1" applyFont="1" applyFill="1" applyBorder="1" applyAlignment="1" applyProtection="1"/>
    <xf numFmtId="0" fontId="47" fillId="13" borderId="0" xfId="0" applyFont="1" applyFill="1" applyBorder="1" applyAlignment="1">
      <alignment wrapText="1"/>
    </xf>
    <xf numFmtId="165" fontId="19" fillId="0" borderId="1" xfId="1" applyNumberFormat="1" applyFont="1" applyBorder="1" applyAlignment="1">
      <alignment horizontal="right" vertical="center"/>
    </xf>
    <xf numFmtId="165" fontId="25" fillId="0" borderId="1" xfId="1" applyNumberFormat="1" applyFont="1" applyBorder="1" applyAlignment="1">
      <alignment vertical="center"/>
    </xf>
    <xf numFmtId="0" fontId="5" fillId="0" borderId="0" xfId="0" applyFont="1" applyBorder="1"/>
    <xf numFmtId="0" fontId="46" fillId="0" borderId="0" xfId="0" applyFont="1"/>
    <xf numFmtId="0" fontId="59" fillId="0" borderId="0" xfId="4" applyFont="1" applyAlignment="1" applyProtection="1"/>
    <xf numFmtId="0" fontId="0" fillId="13" borderId="0" xfId="0" applyFill="1"/>
    <xf numFmtId="0" fontId="7" fillId="13" borderId="0" xfId="0" applyFont="1" applyFill="1" applyAlignment="1">
      <alignment horizontal="left" vertical="top" wrapText="1"/>
    </xf>
    <xf numFmtId="3" fontId="7" fillId="13" borderId="0" xfId="0" applyNumberFormat="1" applyFont="1" applyFill="1" applyAlignment="1">
      <alignment horizontal="right" vertical="top" wrapText="1"/>
    </xf>
    <xf numFmtId="0" fontId="12" fillId="0" borderId="1" xfId="0" applyFont="1" applyBorder="1" applyAlignment="1">
      <alignment wrapText="1"/>
    </xf>
    <xf numFmtId="165" fontId="54" fillId="0" borderId="1" xfId="0" applyNumberFormat="1" applyFont="1" applyBorder="1"/>
    <xf numFmtId="0" fontId="11" fillId="0" borderId="0" xfId="0" applyFont="1" applyFill="1" applyAlignment="1">
      <alignment horizontal="center" vertical="center" wrapText="1"/>
    </xf>
    <xf numFmtId="165" fontId="54" fillId="11" borderId="1" xfId="0" applyNumberFormat="1" applyFont="1" applyFill="1" applyBorder="1"/>
    <xf numFmtId="0" fontId="11" fillId="0" borderId="0" xfId="0" applyFont="1" applyFill="1"/>
    <xf numFmtId="165" fontId="54" fillId="0" borderId="0" xfId="0" applyNumberFormat="1" applyFont="1" applyFill="1"/>
    <xf numFmtId="0" fontId="12" fillId="0" borderId="1" xfId="0" applyFont="1" applyBorder="1"/>
    <xf numFmtId="165" fontId="54" fillId="16" borderId="1" xfId="0" applyNumberFormat="1" applyFont="1" applyFill="1" applyBorder="1"/>
    <xf numFmtId="165" fontId="54" fillId="13" borderId="1" xfId="0" applyNumberFormat="1" applyFont="1" applyFill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/>
    <xf numFmtId="0" fontId="12" fillId="3" borderId="1" xfId="0" applyFont="1" applyFill="1" applyBorder="1" applyAlignment="1">
      <alignment wrapText="1"/>
    </xf>
    <xf numFmtId="0" fontId="60" fillId="0" borderId="0" xfId="0" applyFont="1" applyAlignment="1"/>
    <xf numFmtId="0" fontId="31" fillId="0" borderId="0" xfId="0" applyFont="1" applyAlignment="1">
      <alignment wrapText="1"/>
    </xf>
    <xf numFmtId="0" fontId="47" fillId="0" borderId="23" xfId="0" applyFont="1" applyBorder="1" applyAlignment="1">
      <alignment wrapText="1"/>
    </xf>
    <xf numFmtId="0" fontId="47" fillId="0" borderId="23" xfId="0" applyFont="1" applyBorder="1"/>
    <xf numFmtId="167" fontId="58" fillId="0" borderId="24" xfId="1" applyNumberFormat="1" applyFont="1" applyFill="1" applyBorder="1" applyAlignment="1" applyProtection="1"/>
    <xf numFmtId="167" fontId="51" fillId="0" borderId="1" xfId="1" applyNumberFormat="1" applyFont="1" applyFill="1" applyBorder="1" applyAlignment="1" applyProtection="1"/>
    <xf numFmtId="167" fontId="58" fillId="0" borderId="1" xfId="1" applyNumberFormat="1" applyFont="1" applyFill="1" applyBorder="1" applyAlignment="1" applyProtection="1"/>
    <xf numFmtId="0" fontId="0" fillId="0" borderId="0" xfId="0"/>
    <xf numFmtId="0" fontId="34" fillId="0" borderId="2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/>
    </xf>
    <xf numFmtId="0" fontId="33" fillId="6" borderId="26" xfId="0" applyFont="1" applyFill="1" applyBorder="1" applyAlignment="1">
      <alignment wrapText="1"/>
    </xf>
    <xf numFmtId="0" fontId="34" fillId="0" borderId="12" xfId="0" applyFont="1" applyBorder="1" applyAlignment="1">
      <alignment horizontal="center" vertical="center" wrapText="1"/>
    </xf>
    <xf numFmtId="0" fontId="48" fillId="0" borderId="2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65" fontId="15" fillId="0" borderId="1" xfId="1" applyNumberFormat="1" applyFont="1" applyFill="1" applyBorder="1" applyAlignment="1">
      <alignment horizontal="left" vertical="center" wrapText="1"/>
    </xf>
    <xf numFmtId="165" fontId="20" fillId="0" borderId="1" xfId="1" applyNumberFormat="1" applyFont="1" applyBorder="1" applyAlignment="1">
      <alignment horizontal="right" vertical="center"/>
    </xf>
    <xf numFmtId="0" fontId="2" fillId="0" borderId="19" xfId="0" applyFont="1" applyBorder="1"/>
    <xf numFmtId="0" fontId="61" fillId="0" borderId="1" xfId="0" applyFont="1" applyFill="1" applyBorder="1" applyAlignment="1">
      <alignment horizontal="left" vertical="top" wrapText="1"/>
    </xf>
    <xf numFmtId="3" fontId="61" fillId="0" borderId="1" xfId="0" applyNumberFormat="1" applyFont="1" applyFill="1" applyBorder="1" applyAlignment="1">
      <alignment horizontal="right" vertical="top" wrapText="1"/>
    </xf>
    <xf numFmtId="0" fontId="62" fillId="0" borderId="1" xfId="0" applyFont="1" applyFill="1" applyBorder="1" applyAlignment="1">
      <alignment horizontal="left" vertical="top" wrapText="1"/>
    </xf>
    <xf numFmtId="3" fontId="62" fillId="0" borderId="1" xfId="0" applyNumberFormat="1" applyFont="1" applyFill="1" applyBorder="1" applyAlignment="1">
      <alignment horizontal="right" vertical="top" wrapText="1"/>
    </xf>
    <xf numFmtId="0" fontId="46" fillId="0" borderId="0" xfId="0" applyFont="1" applyAlignment="1"/>
    <xf numFmtId="0" fontId="0" fillId="0" borderId="0" xfId="0"/>
    <xf numFmtId="0" fontId="62" fillId="0" borderId="0" xfId="0" applyFont="1" applyFill="1" applyAlignment="1">
      <alignment horizontal="left" vertical="top" wrapText="1"/>
    </xf>
    <xf numFmtId="3" fontId="62" fillId="0" borderId="0" xfId="0" applyNumberFormat="1" applyFont="1" applyFill="1" applyAlignment="1">
      <alignment horizontal="right" vertical="top" wrapText="1"/>
    </xf>
    <xf numFmtId="0" fontId="61" fillId="0" borderId="0" xfId="0" applyFont="1" applyFill="1" applyAlignment="1">
      <alignment horizontal="left" vertical="top" wrapText="1"/>
    </xf>
    <xf numFmtId="3" fontId="61" fillId="0" borderId="0" xfId="0" applyNumberFormat="1" applyFont="1" applyFill="1" applyAlignment="1">
      <alignment horizontal="right" vertical="top" wrapText="1"/>
    </xf>
    <xf numFmtId="0" fontId="44" fillId="0" borderId="1" xfId="0" applyFont="1" applyBorder="1" applyAlignment="1">
      <alignment wrapText="1"/>
    </xf>
    <xf numFmtId="0" fontId="3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3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3" fillId="0" borderId="0" xfId="0" applyFont="1" applyFill="1" applyAlignment="1">
      <alignment horizontal="left" wrapText="1"/>
    </xf>
    <xf numFmtId="0" fontId="1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3" fillId="0" borderId="0" xfId="0" applyFont="1" applyAlignment="1">
      <alignment horizontal="left" wrapText="1"/>
    </xf>
    <xf numFmtId="0" fontId="15" fillId="0" borderId="14" xfId="0" applyFont="1" applyBorder="1" applyAlignment="1">
      <alignment horizontal="center" wrapText="1"/>
    </xf>
    <xf numFmtId="0" fontId="14" fillId="0" borderId="0" xfId="0" applyFont="1" applyAlignment="1">
      <alignment horizontal="left" wrapText="1"/>
    </xf>
    <xf numFmtId="0" fontId="15" fillId="0" borderId="14" xfId="0" applyFont="1" applyBorder="1" applyAlignment="1">
      <alignment horizontal="center"/>
    </xf>
    <xf numFmtId="0" fontId="23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23" fillId="0" borderId="0" xfId="0" applyFont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Alignment="1"/>
    <xf numFmtId="0" fontId="63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8" fillId="15" borderId="0" xfId="0" applyFont="1" applyFill="1" applyAlignment="1">
      <alignment horizontal="center" vertical="top" wrapText="1"/>
    </xf>
    <xf numFmtId="0" fontId="0" fillId="0" borderId="0" xfId="0"/>
  </cellXfs>
  <cellStyles count="5">
    <cellStyle name="Ezres" xfId="1" builtinId="3"/>
    <cellStyle name="Hivatkozás" xfId="4" builtinId="8"/>
    <cellStyle name="Normál" xfId="0" builtinId="0"/>
    <cellStyle name="Normál_70ûrlap" xfId="2"/>
    <cellStyle name="Normál_97ûrlap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-ROZSA\Dokumentumok\Users\pugy\Documents\K&#246;lts&#233;gvet&#233;s%20&#233;s%20EI%20m&#243;d.%202012\2013%20Feb.12-i%20&#252;l&#233;s%20Ktgvet&#233;s%203.sz.%20m&#243;dos&#237;t&#225;sa\2013.02.12-i%20&#252;l&#233;s%202012.%20&#233;vi%20k&#246;lts&#233;gvet&#233;si%20rendelet%203.sz.%20EI%20m&#243;d%202012.10.01-12.31-ig%20mell&#233;kletek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 bevétel-kiadás"/>
      <sheetName val="2 finanszírozás"/>
      <sheetName val="3 támért kiadás"/>
      <sheetName val="4 átadott pénzeszköz"/>
      <sheetName val="5 beruházás felújítás"/>
      <sheetName val="6 támért bevétel"/>
      <sheetName val="7 átvett pénzeszköz"/>
      <sheetName val="8 felhalmozási és műk-i bev"/>
      <sheetName val="9 helyi adók"/>
      <sheetName val="10 állami támogatás"/>
      <sheetName val="11 tartalékok"/>
      <sheetName val="12 EU projektek"/>
      <sheetName val="13 létszám"/>
      <sheetName val="14 stabilitási tv"/>
      <sheetName val="15 több éves"/>
      <sheetName val="16 közvetett"/>
      <sheetName val="17 mérleg összesen"/>
      <sheetName val="18a, Önk. ei. f. ütemterv"/>
      <sheetName val="18b, PH ei. f. ütemterv"/>
      <sheetName val="18c, ÁMK ei. f. ütemterv"/>
      <sheetName val="18d, Temüsz ei. f. ütemterv"/>
      <sheetName val="18e, Óvoda ei.f. ütemterv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22"/>
  <sheetViews>
    <sheetView view="pageBreakPreview" topLeftCell="F1" zoomScale="66" zoomScaleNormal="60" zoomScaleSheetLayoutView="66" workbookViewId="0">
      <pane ySplit="6" topLeftCell="A7" activePane="bottomLeft" state="frozen"/>
      <selection pane="bottomLeft" activeCell="T2" sqref="T2"/>
    </sheetView>
  </sheetViews>
  <sheetFormatPr defaultColWidth="9.109375" defaultRowHeight="13.2"/>
  <cols>
    <col min="1" max="1" width="7.33203125" style="5" customWidth="1"/>
    <col min="2" max="2" width="55" style="23" customWidth="1"/>
    <col min="3" max="3" width="21" style="155" customWidth="1"/>
    <col min="4" max="4" width="20.77734375" style="155" customWidth="1"/>
    <col min="5" max="5" width="21.33203125" style="155" customWidth="1"/>
    <col min="6" max="8" width="19.33203125" style="155" customWidth="1"/>
    <col min="9" max="10" width="18.33203125" style="155" customWidth="1"/>
    <col min="11" max="11" width="19.33203125" style="155" customWidth="1"/>
    <col min="12" max="13" width="18.33203125" style="155" customWidth="1"/>
    <col min="14" max="14" width="19.33203125" style="155" customWidth="1"/>
    <col min="15" max="15" width="20.21875" style="155" customWidth="1"/>
    <col min="16" max="16" width="20.77734375" style="155" customWidth="1"/>
    <col min="17" max="17" width="20.21875" style="155" customWidth="1"/>
    <col min="18" max="18" width="21.21875" style="155" customWidth="1"/>
    <col min="19" max="19" width="19.21875" style="155" customWidth="1"/>
    <col min="20" max="20" width="20.33203125" style="155" customWidth="1"/>
    <col min="21" max="21" width="18.33203125" style="155" customWidth="1"/>
    <col min="22" max="22" width="22.77734375" style="155" customWidth="1"/>
    <col min="23" max="23" width="18.33203125" style="155" customWidth="1"/>
    <col min="24" max="25" width="9.109375" style="66"/>
    <col min="26" max="16384" width="9.109375" style="1"/>
  </cols>
  <sheetData>
    <row r="1" spans="1:23" ht="27.6">
      <c r="B1" s="362" t="s">
        <v>595</v>
      </c>
    </row>
    <row r="2" spans="1:23" ht="27.6">
      <c r="B2" s="362"/>
      <c r="T2" s="155" t="s">
        <v>732</v>
      </c>
    </row>
    <row r="3" spans="1:23" ht="21">
      <c r="B3" s="363" t="s">
        <v>590</v>
      </c>
    </row>
    <row r="4" spans="1:23" ht="20.399999999999999">
      <c r="B4" s="6"/>
      <c r="T4" s="155" t="s">
        <v>85</v>
      </c>
    </row>
    <row r="5" spans="1:23" ht="79.5" customHeight="1">
      <c r="B5" s="7" t="s">
        <v>1</v>
      </c>
      <c r="C5" s="156" t="s">
        <v>2</v>
      </c>
      <c r="D5" s="156" t="s">
        <v>68</v>
      </c>
      <c r="E5" s="156" t="s">
        <v>114</v>
      </c>
      <c r="F5" s="156" t="s">
        <v>67</v>
      </c>
      <c r="G5" s="156" t="s">
        <v>69</v>
      </c>
      <c r="H5" s="156" t="s">
        <v>115</v>
      </c>
      <c r="I5" s="156" t="s">
        <v>3</v>
      </c>
      <c r="J5" s="156" t="s">
        <v>70</v>
      </c>
      <c r="K5" s="156" t="s">
        <v>116</v>
      </c>
      <c r="L5" s="156" t="s">
        <v>74</v>
      </c>
      <c r="M5" s="156" t="s">
        <v>71</v>
      </c>
      <c r="N5" s="156" t="s">
        <v>117</v>
      </c>
      <c r="O5" s="157" t="s">
        <v>4</v>
      </c>
      <c r="P5" s="157" t="s">
        <v>5</v>
      </c>
      <c r="Q5" s="157" t="s">
        <v>126</v>
      </c>
      <c r="R5" s="158" t="s">
        <v>72</v>
      </c>
      <c r="S5" s="157" t="s">
        <v>73</v>
      </c>
      <c r="T5" s="158" t="s">
        <v>75</v>
      </c>
      <c r="U5" s="157" t="s">
        <v>76</v>
      </c>
      <c r="V5" s="158" t="s">
        <v>118</v>
      </c>
      <c r="W5" s="157" t="s">
        <v>119</v>
      </c>
    </row>
    <row r="6" spans="1:23" ht="13.8">
      <c r="B6" s="7" t="s">
        <v>6</v>
      </c>
      <c r="C6" s="156" t="s">
        <v>7</v>
      </c>
      <c r="D6" s="159" t="s">
        <v>8</v>
      </c>
      <c r="E6" s="156" t="s">
        <v>9</v>
      </c>
      <c r="F6" s="156" t="s">
        <v>10</v>
      </c>
      <c r="G6" s="156" t="s">
        <v>11</v>
      </c>
      <c r="H6" s="156" t="s">
        <v>12</v>
      </c>
      <c r="I6" s="156" t="s">
        <v>13</v>
      </c>
      <c r="J6" s="156" t="s">
        <v>14</v>
      </c>
      <c r="K6" s="156" t="s">
        <v>15</v>
      </c>
      <c r="L6" s="156" t="s">
        <v>16</v>
      </c>
      <c r="M6" s="156" t="s">
        <v>17</v>
      </c>
      <c r="N6" s="156" t="s">
        <v>18</v>
      </c>
      <c r="O6" s="157" t="s">
        <v>78</v>
      </c>
      <c r="P6" s="157" t="s">
        <v>79</v>
      </c>
      <c r="Q6" s="157" t="s">
        <v>120</v>
      </c>
      <c r="R6" s="158" t="s">
        <v>121</v>
      </c>
      <c r="S6" s="157" t="s">
        <v>122</v>
      </c>
      <c r="T6" s="158" t="s">
        <v>123</v>
      </c>
      <c r="U6" s="157" t="s">
        <v>124</v>
      </c>
      <c r="V6" s="158" t="s">
        <v>125</v>
      </c>
      <c r="W6" s="157" t="s">
        <v>127</v>
      </c>
    </row>
    <row r="7" spans="1:23" ht="93.75" customHeight="1">
      <c r="A7" s="5">
        <v>1</v>
      </c>
      <c r="B7" s="269" t="s">
        <v>412</v>
      </c>
      <c r="C7" s="160">
        <v>47257350</v>
      </c>
      <c r="D7" s="160">
        <v>49986410</v>
      </c>
      <c r="E7" s="160">
        <v>49986410</v>
      </c>
      <c r="F7" s="160">
        <v>1000000</v>
      </c>
      <c r="G7" s="160">
        <v>1164904</v>
      </c>
      <c r="H7" s="160">
        <v>1164904</v>
      </c>
      <c r="I7" s="160">
        <v>195565900</v>
      </c>
      <c r="J7" s="160">
        <v>268740545</v>
      </c>
      <c r="K7" s="160">
        <v>268740545</v>
      </c>
      <c r="L7" s="160">
        <v>32834050</v>
      </c>
      <c r="M7" s="160">
        <v>37898458</v>
      </c>
      <c r="N7" s="160">
        <v>37898458</v>
      </c>
      <c r="O7" s="161">
        <f>C7+F7+I7+L7</f>
        <v>276657300</v>
      </c>
      <c r="P7" s="161">
        <f>D7+G7+J7+M7</f>
        <v>357790317</v>
      </c>
      <c r="Q7" s="161">
        <f>E7+H7+K7+N7</f>
        <v>357790317</v>
      </c>
      <c r="R7" s="162">
        <f t="shared" ref="R7:R30" si="0">C7+F7+I7+L7</f>
        <v>276657300</v>
      </c>
      <c r="S7" s="161">
        <v>0</v>
      </c>
      <c r="T7" s="162">
        <f t="shared" ref="T7:T31" si="1">D7+J7+M7+G7</f>
        <v>357790317</v>
      </c>
      <c r="U7" s="161">
        <v>0</v>
      </c>
      <c r="V7" s="162">
        <f>E7+H7+K7+N7</f>
        <v>357790317</v>
      </c>
      <c r="W7" s="161">
        <v>0</v>
      </c>
    </row>
    <row r="8" spans="1:23" ht="41.4">
      <c r="A8" s="5">
        <v>2</v>
      </c>
      <c r="B8" s="269" t="s">
        <v>413</v>
      </c>
      <c r="C8" s="160">
        <f t="shared" ref="C8" si="2">SUM(C9:C12)</f>
        <v>204000000</v>
      </c>
      <c r="D8" s="160">
        <f t="shared" ref="D8:E8" si="3">SUM(D9:D12)</f>
        <v>239095914</v>
      </c>
      <c r="E8" s="160">
        <f t="shared" si="3"/>
        <v>239095914</v>
      </c>
      <c r="F8" s="160">
        <f t="shared" ref="F8:N8" si="4">SUM(F9:F12)</f>
        <v>0</v>
      </c>
      <c r="G8" s="160">
        <f t="shared" si="4"/>
        <v>0</v>
      </c>
      <c r="H8" s="161">
        <f t="shared" si="4"/>
        <v>0</v>
      </c>
      <c r="I8" s="160">
        <f t="shared" si="4"/>
        <v>0</v>
      </c>
      <c r="J8" s="160">
        <f t="shared" si="4"/>
        <v>0</v>
      </c>
      <c r="K8" s="161">
        <f t="shared" si="4"/>
        <v>0</v>
      </c>
      <c r="L8" s="160">
        <f t="shared" si="4"/>
        <v>0</v>
      </c>
      <c r="M8" s="160">
        <f t="shared" si="4"/>
        <v>0</v>
      </c>
      <c r="N8" s="161">
        <f t="shared" si="4"/>
        <v>0</v>
      </c>
      <c r="O8" s="161">
        <f t="shared" ref="O8:O30" si="5">C8+F8+I8+L8</f>
        <v>204000000</v>
      </c>
      <c r="P8" s="161">
        <f t="shared" ref="P8:P30" si="6">D8+G8+J8+M8</f>
        <v>239095914</v>
      </c>
      <c r="Q8" s="161">
        <f t="shared" ref="Q8:Q30" si="7">E8+H8+K8+N8</f>
        <v>239095914</v>
      </c>
      <c r="R8" s="162">
        <f t="shared" si="0"/>
        <v>204000000</v>
      </c>
      <c r="S8" s="161">
        <v>0</v>
      </c>
      <c r="T8" s="162">
        <f t="shared" si="1"/>
        <v>239095914</v>
      </c>
      <c r="U8" s="161">
        <v>0</v>
      </c>
      <c r="V8" s="162">
        <f t="shared" ref="V8:V31" si="8">E8+H8+K8+N8</f>
        <v>239095914</v>
      </c>
      <c r="W8" s="161">
        <v>0</v>
      </c>
    </row>
    <row r="9" spans="1:23" ht="13.8">
      <c r="A9" s="5">
        <v>3</v>
      </c>
      <c r="B9" s="10" t="s">
        <v>19</v>
      </c>
      <c r="C9" s="164">
        <v>202000000</v>
      </c>
      <c r="D9" s="164">
        <v>233239342</v>
      </c>
      <c r="E9" s="164">
        <v>233239342</v>
      </c>
      <c r="F9" s="164"/>
      <c r="G9" s="164"/>
      <c r="H9" s="164"/>
      <c r="I9" s="164"/>
      <c r="J9" s="164"/>
      <c r="K9" s="164"/>
      <c r="L9" s="164"/>
      <c r="M9" s="164"/>
      <c r="N9" s="164"/>
      <c r="O9" s="161">
        <f t="shared" si="5"/>
        <v>202000000</v>
      </c>
      <c r="P9" s="161">
        <f t="shared" si="6"/>
        <v>233239342</v>
      </c>
      <c r="Q9" s="161">
        <f t="shared" si="7"/>
        <v>233239342</v>
      </c>
      <c r="R9" s="162">
        <f t="shared" si="0"/>
        <v>202000000</v>
      </c>
      <c r="S9" s="161">
        <v>0</v>
      </c>
      <c r="T9" s="162">
        <f t="shared" si="1"/>
        <v>233239342</v>
      </c>
      <c r="U9" s="161">
        <v>0</v>
      </c>
      <c r="V9" s="162">
        <f t="shared" si="8"/>
        <v>233239342</v>
      </c>
      <c r="W9" s="161">
        <v>0</v>
      </c>
    </row>
    <row r="10" spans="1:23" ht="13.8">
      <c r="A10" s="5">
        <v>4</v>
      </c>
      <c r="B10" s="10" t="s">
        <v>20</v>
      </c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1">
        <f t="shared" si="5"/>
        <v>0</v>
      </c>
      <c r="P10" s="161">
        <f t="shared" si="6"/>
        <v>0</v>
      </c>
      <c r="Q10" s="161">
        <f t="shared" si="7"/>
        <v>0</v>
      </c>
      <c r="R10" s="162">
        <f t="shared" si="0"/>
        <v>0</v>
      </c>
      <c r="S10" s="161">
        <v>0</v>
      </c>
      <c r="T10" s="162">
        <f t="shared" si="1"/>
        <v>0</v>
      </c>
      <c r="U10" s="161">
        <v>0</v>
      </c>
      <c r="V10" s="162">
        <f t="shared" si="8"/>
        <v>0</v>
      </c>
      <c r="W10" s="161">
        <v>0</v>
      </c>
    </row>
    <row r="11" spans="1:23" ht="13.8">
      <c r="A11" s="5">
        <v>5</v>
      </c>
      <c r="B11" s="10" t="s">
        <v>21</v>
      </c>
      <c r="C11" s="164">
        <v>2000000</v>
      </c>
      <c r="D11" s="164">
        <v>5856572</v>
      </c>
      <c r="E11" s="164">
        <v>5856572</v>
      </c>
      <c r="F11" s="164"/>
      <c r="G11" s="164"/>
      <c r="H11" s="164"/>
      <c r="I11" s="164"/>
      <c r="J11" s="164"/>
      <c r="K11" s="164"/>
      <c r="L11" s="164"/>
      <c r="M11" s="164"/>
      <c r="N11" s="164"/>
      <c r="O11" s="161">
        <f t="shared" si="5"/>
        <v>2000000</v>
      </c>
      <c r="P11" s="161">
        <f t="shared" si="6"/>
        <v>5856572</v>
      </c>
      <c r="Q11" s="161">
        <f t="shared" si="7"/>
        <v>5856572</v>
      </c>
      <c r="R11" s="162">
        <f t="shared" si="0"/>
        <v>2000000</v>
      </c>
      <c r="S11" s="161">
        <v>0</v>
      </c>
      <c r="T11" s="162">
        <f t="shared" si="1"/>
        <v>5856572</v>
      </c>
      <c r="U11" s="161">
        <v>0</v>
      </c>
      <c r="V11" s="162">
        <f t="shared" si="8"/>
        <v>5856572</v>
      </c>
      <c r="W11" s="161">
        <v>0</v>
      </c>
    </row>
    <row r="12" spans="1:23" ht="13.8">
      <c r="A12" s="5">
        <v>6</v>
      </c>
      <c r="B12" s="10" t="s">
        <v>77</v>
      </c>
      <c r="C12" s="164"/>
      <c r="D12" s="164">
        <v>0</v>
      </c>
      <c r="E12" s="164">
        <v>0</v>
      </c>
      <c r="F12" s="164"/>
      <c r="G12" s="164"/>
      <c r="H12" s="164"/>
      <c r="I12" s="164"/>
      <c r="J12" s="164"/>
      <c r="K12" s="164"/>
      <c r="L12" s="164"/>
      <c r="M12" s="164"/>
      <c r="N12" s="164"/>
      <c r="O12" s="161">
        <f t="shared" si="5"/>
        <v>0</v>
      </c>
      <c r="P12" s="161">
        <f t="shared" si="6"/>
        <v>0</v>
      </c>
      <c r="Q12" s="161">
        <f t="shared" si="7"/>
        <v>0</v>
      </c>
      <c r="R12" s="162">
        <f t="shared" si="0"/>
        <v>0</v>
      </c>
      <c r="S12" s="161">
        <v>0</v>
      </c>
      <c r="T12" s="162">
        <f t="shared" si="1"/>
        <v>0</v>
      </c>
      <c r="U12" s="161">
        <v>0</v>
      </c>
      <c r="V12" s="162">
        <f t="shared" si="8"/>
        <v>0</v>
      </c>
      <c r="W12" s="161">
        <v>0</v>
      </c>
    </row>
    <row r="13" spans="1:23" ht="27.6">
      <c r="A13" s="5">
        <v>7</v>
      </c>
      <c r="B13" s="11" t="s">
        <v>22</v>
      </c>
      <c r="C13" s="165">
        <v>0</v>
      </c>
      <c r="D13" s="165">
        <v>0</v>
      </c>
      <c r="E13" s="165">
        <v>0</v>
      </c>
      <c r="F13" s="166">
        <v>89654820</v>
      </c>
      <c r="G13" s="166">
        <v>88291825</v>
      </c>
      <c r="H13" s="166">
        <v>88291825</v>
      </c>
      <c r="I13" s="166">
        <v>57242544</v>
      </c>
      <c r="J13" s="166">
        <v>18882444</v>
      </c>
      <c r="K13" s="166">
        <v>18882444</v>
      </c>
      <c r="L13" s="166">
        <v>119608172</v>
      </c>
      <c r="M13" s="166">
        <v>126945086</v>
      </c>
      <c r="N13" s="166">
        <v>126945086</v>
      </c>
      <c r="O13" s="175">
        <f t="shared" si="5"/>
        <v>266505536</v>
      </c>
      <c r="P13" s="175">
        <f t="shared" si="6"/>
        <v>234119355</v>
      </c>
      <c r="Q13" s="176">
        <f t="shared" si="7"/>
        <v>234119355</v>
      </c>
      <c r="R13" s="162">
        <f t="shared" si="0"/>
        <v>266505536</v>
      </c>
      <c r="S13" s="161">
        <v>0</v>
      </c>
      <c r="T13" s="162">
        <f t="shared" si="1"/>
        <v>234119355</v>
      </c>
      <c r="U13" s="161">
        <v>0</v>
      </c>
      <c r="V13" s="162">
        <f t="shared" si="8"/>
        <v>234119355</v>
      </c>
      <c r="W13" s="161">
        <v>0</v>
      </c>
    </row>
    <row r="14" spans="1:23" ht="13.8">
      <c r="A14" s="5">
        <v>8</v>
      </c>
      <c r="B14" s="269" t="s">
        <v>414</v>
      </c>
      <c r="C14" s="249">
        <v>172615780</v>
      </c>
      <c r="D14" s="249">
        <v>243128033</v>
      </c>
      <c r="E14" s="249">
        <v>243128033</v>
      </c>
      <c r="F14" s="160"/>
      <c r="G14" s="160"/>
      <c r="H14" s="161"/>
      <c r="I14" s="160"/>
      <c r="J14" s="160"/>
      <c r="K14" s="161"/>
      <c r="L14" s="160"/>
      <c r="M14" s="160"/>
      <c r="N14" s="161"/>
      <c r="O14" s="161">
        <f t="shared" si="5"/>
        <v>172615780</v>
      </c>
      <c r="P14" s="161">
        <f t="shared" si="6"/>
        <v>243128033</v>
      </c>
      <c r="Q14" s="161">
        <f t="shared" si="7"/>
        <v>243128033</v>
      </c>
      <c r="R14" s="162">
        <f t="shared" si="0"/>
        <v>172615780</v>
      </c>
      <c r="S14" s="161">
        <v>0</v>
      </c>
      <c r="T14" s="162">
        <f t="shared" si="1"/>
        <v>243128033</v>
      </c>
      <c r="U14" s="161">
        <v>0</v>
      </c>
      <c r="V14" s="162">
        <f t="shared" si="8"/>
        <v>243128033</v>
      </c>
      <c r="W14" s="161">
        <v>0</v>
      </c>
    </row>
    <row r="15" spans="1:23" ht="27.6">
      <c r="A15" s="5">
        <v>9</v>
      </c>
      <c r="B15" s="269" t="s">
        <v>415</v>
      </c>
      <c r="C15" s="160">
        <v>19930000</v>
      </c>
      <c r="D15" s="160">
        <v>37677276</v>
      </c>
      <c r="E15" s="160">
        <v>37677276</v>
      </c>
      <c r="F15" s="160">
        <v>840000</v>
      </c>
      <c r="G15" s="160">
        <v>8274319</v>
      </c>
      <c r="H15" s="160">
        <v>8274319</v>
      </c>
      <c r="I15" s="160">
        <v>1000000</v>
      </c>
      <c r="J15" s="160">
        <v>1079911</v>
      </c>
      <c r="K15" s="160">
        <v>1079911</v>
      </c>
      <c r="L15" s="160"/>
      <c r="M15" s="160"/>
      <c r="N15" s="161"/>
      <c r="O15" s="161">
        <f t="shared" si="5"/>
        <v>21770000</v>
      </c>
      <c r="P15" s="161">
        <f t="shared" si="6"/>
        <v>47031506</v>
      </c>
      <c r="Q15" s="161">
        <f t="shared" si="7"/>
        <v>47031506</v>
      </c>
      <c r="R15" s="162">
        <f t="shared" si="0"/>
        <v>21770000</v>
      </c>
      <c r="S15" s="161">
        <v>0</v>
      </c>
      <c r="T15" s="162">
        <f t="shared" si="1"/>
        <v>47031506</v>
      </c>
      <c r="U15" s="161">
        <v>0</v>
      </c>
      <c r="V15" s="162">
        <f t="shared" si="8"/>
        <v>47031506</v>
      </c>
      <c r="W15" s="161">
        <v>0</v>
      </c>
    </row>
    <row r="16" spans="1:23" ht="34.799999999999997" customHeight="1">
      <c r="A16" s="5">
        <v>10</v>
      </c>
      <c r="B16" s="269" t="s">
        <v>416</v>
      </c>
      <c r="C16" s="160">
        <v>0</v>
      </c>
      <c r="D16" s="160">
        <v>15528842</v>
      </c>
      <c r="E16" s="160">
        <v>15528842</v>
      </c>
      <c r="F16" s="160"/>
      <c r="G16" s="160"/>
      <c r="H16" s="161"/>
      <c r="I16" s="160"/>
      <c r="J16" s="160"/>
      <c r="K16" s="161"/>
      <c r="L16" s="160"/>
      <c r="M16" s="160"/>
      <c r="N16" s="161"/>
      <c r="O16" s="161">
        <f t="shared" si="5"/>
        <v>0</v>
      </c>
      <c r="P16" s="161">
        <f t="shared" si="6"/>
        <v>15528842</v>
      </c>
      <c r="Q16" s="161">
        <f t="shared" si="7"/>
        <v>15528842</v>
      </c>
      <c r="R16" s="162">
        <f t="shared" si="0"/>
        <v>0</v>
      </c>
      <c r="S16" s="161">
        <v>0</v>
      </c>
      <c r="T16" s="162">
        <f t="shared" si="1"/>
        <v>15528842</v>
      </c>
      <c r="U16" s="161">
        <v>0</v>
      </c>
      <c r="V16" s="162">
        <f t="shared" si="8"/>
        <v>15528842</v>
      </c>
      <c r="W16" s="161">
        <v>0</v>
      </c>
    </row>
    <row r="17" spans="1:25" ht="27.6">
      <c r="A17" s="5">
        <v>11</v>
      </c>
      <c r="B17" s="269" t="s">
        <v>26</v>
      </c>
      <c r="C17" s="160">
        <v>0</v>
      </c>
      <c r="D17" s="160">
        <v>0</v>
      </c>
      <c r="E17" s="161">
        <v>0</v>
      </c>
      <c r="F17" s="160"/>
      <c r="G17" s="160"/>
      <c r="H17" s="161"/>
      <c r="I17" s="160"/>
      <c r="J17" s="160"/>
      <c r="K17" s="161"/>
      <c r="L17" s="160"/>
      <c r="M17" s="160"/>
      <c r="N17" s="161"/>
      <c r="O17" s="161">
        <f t="shared" si="5"/>
        <v>0</v>
      </c>
      <c r="P17" s="161">
        <f t="shared" si="6"/>
        <v>0</v>
      </c>
      <c r="Q17" s="161">
        <f t="shared" si="7"/>
        <v>0</v>
      </c>
      <c r="R17" s="162">
        <f t="shared" si="0"/>
        <v>0</v>
      </c>
      <c r="S17" s="161">
        <v>0</v>
      </c>
      <c r="T17" s="162">
        <f t="shared" si="1"/>
        <v>0</v>
      </c>
      <c r="U17" s="161">
        <v>0</v>
      </c>
      <c r="V17" s="162">
        <f t="shared" si="8"/>
        <v>0</v>
      </c>
      <c r="W17" s="161">
        <v>0</v>
      </c>
    </row>
    <row r="18" spans="1:25" ht="13.8">
      <c r="A18" s="5">
        <v>12</v>
      </c>
      <c r="B18" s="12" t="s">
        <v>27</v>
      </c>
      <c r="C18" s="167">
        <f>C7+C8+C14+C15+C16+C17+C13</f>
        <v>443803130</v>
      </c>
      <c r="D18" s="167">
        <f t="shared" ref="D18:N18" si="9">D7+D8+D14+D15+D16+D17+D13</f>
        <v>585416475</v>
      </c>
      <c r="E18" s="168">
        <f t="shared" si="9"/>
        <v>585416475</v>
      </c>
      <c r="F18" s="175">
        <f>F7+F8+F14+F15+F16+F17+F13</f>
        <v>91494820</v>
      </c>
      <c r="G18" s="175">
        <f t="shared" si="9"/>
        <v>97731048</v>
      </c>
      <c r="H18" s="175">
        <f t="shared" si="9"/>
        <v>97731048</v>
      </c>
      <c r="I18" s="168">
        <f t="shared" si="9"/>
        <v>253808444</v>
      </c>
      <c r="J18" s="168">
        <f t="shared" si="9"/>
        <v>288702900</v>
      </c>
      <c r="K18" s="168">
        <f t="shared" si="9"/>
        <v>288702900</v>
      </c>
      <c r="L18" s="168">
        <f t="shared" si="9"/>
        <v>152442222</v>
      </c>
      <c r="M18" s="168">
        <f t="shared" si="9"/>
        <v>164843544</v>
      </c>
      <c r="N18" s="168">
        <f t="shared" si="9"/>
        <v>164843544</v>
      </c>
      <c r="O18" s="161">
        <f t="shared" si="5"/>
        <v>941548616</v>
      </c>
      <c r="P18" s="161">
        <f t="shared" si="6"/>
        <v>1136693967</v>
      </c>
      <c r="Q18" s="161">
        <f t="shared" si="7"/>
        <v>1136693967</v>
      </c>
      <c r="R18" s="162">
        <f t="shared" si="0"/>
        <v>941548616</v>
      </c>
      <c r="S18" s="161">
        <v>0</v>
      </c>
      <c r="T18" s="162">
        <f t="shared" si="1"/>
        <v>1136693967</v>
      </c>
      <c r="U18" s="161">
        <v>0</v>
      </c>
      <c r="V18" s="162">
        <f t="shared" si="8"/>
        <v>1136693967</v>
      </c>
      <c r="W18" s="161">
        <v>0</v>
      </c>
    </row>
    <row r="19" spans="1:25" ht="27.6">
      <c r="A19" s="5">
        <v>13</v>
      </c>
      <c r="B19" s="269" t="s">
        <v>417</v>
      </c>
      <c r="C19" s="160">
        <v>312172000</v>
      </c>
      <c r="D19" s="160">
        <v>435513923</v>
      </c>
      <c r="E19" s="160">
        <v>435513923</v>
      </c>
      <c r="F19" s="165"/>
      <c r="G19" s="165"/>
      <c r="H19" s="165"/>
      <c r="I19" s="165"/>
      <c r="J19" s="160"/>
      <c r="K19" s="165"/>
      <c r="L19" s="165"/>
      <c r="M19" s="165"/>
      <c r="N19" s="165"/>
      <c r="O19" s="161">
        <f t="shared" si="5"/>
        <v>312172000</v>
      </c>
      <c r="P19" s="161">
        <f t="shared" si="6"/>
        <v>435513923</v>
      </c>
      <c r="Q19" s="161">
        <f t="shared" si="7"/>
        <v>435513923</v>
      </c>
      <c r="R19" s="162">
        <f t="shared" si="0"/>
        <v>312172000</v>
      </c>
      <c r="S19" s="161">
        <v>0</v>
      </c>
      <c r="T19" s="162">
        <f t="shared" si="1"/>
        <v>435513923</v>
      </c>
      <c r="U19" s="161">
        <v>0</v>
      </c>
      <c r="V19" s="162">
        <f t="shared" si="8"/>
        <v>435513923</v>
      </c>
      <c r="W19" s="161">
        <v>0</v>
      </c>
    </row>
    <row r="20" spans="1:25" ht="13.8">
      <c r="A20" s="5">
        <v>14</v>
      </c>
      <c r="B20" s="269" t="s">
        <v>418</v>
      </c>
      <c r="C20" s="165">
        <v>0</v>
      </c>
      <c r="D20" s="165">
        <v>2865304</v>
      </c>
      <c r="E20" s="165">
        <v>1624903</v>
      </c>
      <c r="F20" s="165"/>
      <c r="G20" s="165"/>
      <c r="H20" s="165"/>
      <c r="I20" s="165"/>
      <c r="J20" s="165"/>
      <c r="K20" s="165"/>
      <c r="L20" s="165"/>
      <c r="M20" s="165"/>
      <c r="N20" s="165"/>
      <c r="O20" s="161">
        <f t="shared" si="5"/>
        <v>0</v>
      </c>
      <c r="P20" s="161">
        <f t="shared" si="6"/>
        <v>2865304</v>
      </c>
      <c r="Q20" s="161">
        <f t="shared" si="7"/>
        <v>1624903</v>
      </c>
      <c r="R20" s="162">
        <f t="shared" si="0"/>
        <v>0</v>
      </c>
      <c r="S20" s="161">
        <v>0</v>
      </c>
      <c r="T20" s="162">
        <f t="shared" si="1"/>
        <v>2865304</v>
      </c>
      <c r="U20" s="161">
        <v>0</v>
      </c>
      <c r="V20" s="162">
        <f t="shared" si="8"/>
        <v>1624903</v>
      </c>
      <c r="W20" s="161">
        <v>0</v>
      </c>
    </row>
    <row r="21" spans="1:25" ht="41.4">
      <c r="A21" s="5">
        <v>15</v>
      </c>
      <c r="B21" s="269" t="s">
        <v>419</v>
      </c>
      <c r="C21" s="165">
        <v>1000000</v>
      </c>
      <c r="D21" s="165">
        <v>10078342</v>
      </c>
      <c r="E21" s="165">
        <v>10078342</v>
      </c>
      <c r="F21" s="165"/>
      <c r="G21" s="165"/>
      <c r="H21" s="165"/>
      <c r="I21" s="165"/>
      <c r="J21" s="165">
        <v>157480</v>
      </c>
      <c r="K21" s="165">
        <v>157480</v>
      </c>
      <c r="L21" s="165"/>
      <c r="M21" s="165"/>
      <c r="N21" s="165"/>
      <c r="O21" s="161">
        <f t="shared" si="5"/>
        <v>1000000</v>
      </c>
      <c r="P21" s="161">
        <f>D21+G21+J21+M21</f>
        <v>10235822</v>
      </c>
      <c r="Q21" s="161">
        <f t="shared" si="7"/>
        <v>10235822</v>
      </c>
      <c r="R21" s="162">
        <f t="shared" si="0"/>
        <v>1000000</v>
      </c>
      <c r="S21" s="161">
        <v>0</v>
      </c>
      <c r="T21" s="162">
        <f t="shared" si="1"/>
        <v>10235822</v>
      </c>
      <c r="U21" s="161">
        <v>0</v>
      </c>
      <c r="V21" s="162">
        <f t="shared" si="8"/>
        <v>10235822</v>
      </c>
      <c r="W21" s="161">
        <v>0</v>
      </c>
    </row>
    <row r="22" spans="1:25" ht="27.6">
      <c r="A22" s="5">
        <v>16</v>
      </c>
      <c r="B22" s="269" t="s">
        <v>31</v>
      </c>
      <c r="C22" s="160">
        <v>0</v>
      </c>
      <c r="D22" s="160">
        <v>0</v>
      </c>
      <c r="E22" s="161">
        <v>0</v>
      </c>
      <c r="F22" s="160"/>
      <c r="G22" s="160"/>
      <c r="H22" s="161"/>
      <c r="I22" s="160"/>
      <c r="J22" s="160"/>
      <c r="K22" s="161"/>
      <c r="L22" s="160"/>
      <c r="M22" s="160"/>
      <c r="N22" s="161"/>
      <c r="O22" s="161">
        <f t="shared" si="5"/>
        <v>0</v>
      </c>
      <c r="P22" s="161">
        <f t="shared" si="6"/>
        <v>0</v>
      </c>
      <c r="Q22" s="161">
        <f t="shared" si="7"/>
        <v>0</v>
      </c>
      <c r="R22" s="162">
        <f t="shared" si="0"/>
        <v>0</v>
      </c>
      <c r="S22" s="161">
        <v>0</v>
      </c>
      <c r="T22" s="162">
        <f t="shared" si="1"/>
        <v>0</v>
      </c>
      <c r="U22" s="161">
        <v>0</v>
      </c>
      <c r="V22" s="162">
        <f t="shared" si="8"/>
        <v>0</v>
      </c>
      <c r="W22" s="161">
        <v>0</v>
      </c>
    </row>
    <row r="23" spans="1:25" ht="27.6">
      <c r="A23" s="5">
        <v>17</v>
      </c>
      <c r="B23" s="269" t="s">
        <v>32</v>
      </c>
      <c r="C23" s="160">
        <v>0</v>
      </c>
      <c r="D23" s="160">
        <v>0</v>
      </c>
      <c r="E23" s="160">
        <v>0</v>
      </c>
      <c r="F23" s="160"/>
      <c r="G23" s="160"/>
      <c r="H23" s="160"/>
      <c r="I23" s="160"/>
      <c r="J23" s="160"/>
      <c r="K23" s="160"/>
      <c r="L23" s="160"/>
      <c r="M23" s="160"/>
      <c r="N23" s="160"/>
      <c r="O23" s="160">
        <f t="shared" si="5"/>
        <v>0</v>
      </c>
      <c r="P23" s="161">
        <f t="shared" si="6"/>
        <v>0</v>
      </c>
      <c r="Q23" s="161">
        <f t="shared" si="7"/>
        <v>0</v>
      </c>
      <c r="R23" s="162">
        <f t="shared" si="0"/>
        <v>0</v>
      </c>
      <c r="S23" s="161">
        <v>0</v>
      </c>
      <c r="T23" s="162">
        <f t="shared" si="1"/>
        <v>0</v>
      </c>
      <c r="U23" s="161">
        <v>0</v>
      </c>
      <c r="V23" s="162">
        <f t="shared" si="8"/>
        <v>0</v>
      </c>
      <c r="W23" s="161">
        <v>0</v>
      </c>
    </row>
    <row r="24" spans="1:25" ht="13.8">
      <c r="A24" s="5">
        <v>18</v>
      </c>
      <c r="B24" s="12" t="s">
        <v>33</v>
      </c>
      <c r="C24" s="167">
        <f t="shared" ref="C24:N24" si="10">SUM(C19:C23)</f>
        <v>313172000</v>
      </c>
      <c r="D24" s="167">
        <f t="shared" si="10"/>
        <v>448457569</v>
      </c>
      <c r="E24" s="170">
        <f t="shared" si="10"/>
        <v>447217168</v>
      </c>
      <c r="F24" s="167">
        <f t="shared" si="10"/>
        <v>0</v>
      </c>
      <c r="G24" s="167">
        <f t="shared" si="10"/>
        <v>0</v>
      </c>
      <c r="H24" s="170">
        <f t="shared" si="10"/>
        <v>0</v>
      </c>
      <c r="I24" s="167">
        <f t="shared" si="10"/>
        <v>0</v>
      </c>
      <c r="J24" s="167">
        <f t="shared" si="10"/>
        <v>157480</v>
      </c>
      <c r="K24" s="170">
        <f t="shared" si="10"/>
        <v>157480</v>
      </c>
      <c r="L24" s="167">
        <f t="shared" si="10"/>
        <v>0</v>
      </c>
      <c r="M24" s="167">
        <f t="shared" si="10"/>
        <v>0</v>
      </c>
      <c r="N24" s="170">
        <f t="shared" si="10"/>
        <v>0</v>
      </c>
      <c r="O24" s="161">
        <f t="shared" si="5"/>
        <v>313172000</v>
      </c>
      <c r="P24" s="161">
        <f t="shared" si="6"/>
        <v>448615049</v>
      </c>
      <c r="Q24" s="161">
        <f t="shared" si="7"/>
        <v>447374648</v>
      </c>
      <c r="R24" s="162">
        <f t="shared" si="0"/>
        <v>313172000</v>
      </c>
      <c r="S24" s="161">
        <v>0</v>
      </c>
      <c r="T24" s="162">
        <f t="shared" si="1"/>
        <v>448615049</v>
      </c>
      <c r="U24" s="161">
        <v>0</v>
      </c>
      <c r="V24" s="162">
        <f t="shared" si="8"/>
        <v>447374648</v>
      </c>
      <c r="W24" s="161">
        <v>0</v>
      </c>
    </row>
    <row r="25" spans="1:25" ht="13.8">
      <c r="A25" s="5">
        <v>19</v>
      </c>
      <c r="B25" s="13" t="s">
        <v>38</v>
      </c>
      <c r="C25" s="171">
        <f>C24+C18-F13-I13-L13</f>
        <v>490469594</v>
      </c>
      <c r="D25" s="171">
        <f>D24+D18-G13-J13-M13</f>
        <v>799754689</v>
      </c>
      <c r="E25" s="171">
        <f>E18+E24-H13-K13-N13</f>
        <v>798514288</v>
      </c>
      <c r="F25" s="171">
        <f>F24+F18</f>
        <v>91494820</v>
      </c>
      <c r="G25" s="171">
        <f>G24+G18</f>
        <v>97731048</v>
      </c>
      <c r="H25" s="167">
        <f t="shared" ref="H25:W25" si="11">H18+H24</f>
        <v>97731048</v>
      </c>
      <c r="I25" s="171">
        <f>I24+I18</f>
        <v>253808444</v>
      </c>
      <c r="J25" s="171">
        <f>J24+J18</f>
        <v>288860380</v>
      </c>
      <c r="K25" s="167">
        <f t="shared" si="11"/>
        <v>288860380</v>
      </c>
      <c r="L25" s="171">
        <f>L24+L18</f>
        <v>152442222</v>
      </c>
      <c r="M25" s="171">
        <f>M24+M18</f>
        <v>164843544</v>
      </c>
      <c r="N25" s="167">
        <f t="shared" si="11"/>
        <v>164843544</v>
      </c>
      <c r="O25" s="167">
        <f>O18+O24-O13</f>
        <v>988215080</v>
      </c>
      <c r="P25" s="167">
        <f>P18+P24-P13</f>
        <v>1351189661</v>
      </c>
      <c r="Q25" s="167">
        <f>Q18+Q24-Q13</f>
        <v>1349949260</v>
      </c>
      <c r="R25" s="167">
        <f t="shared" si="11"/>
        <v>1254720616</v>
      </c>
      <c r="S25" s="167">
        <f t="shared" si="11"/>
        <v>0</v>
      </c>
      <c r="T25" s="167">
        <f t="shared" si="11"/>
        <v>1585309016</v>
      </c>
      <c r="U25" s="167">
        <f t="shared" si="11"/>
        <v>0</v>
      </c>
      <c r="V25" s="167">
        <f t="shared" si="11"/>
        <v>1584068615</v>
      </c>
      <c r="W25" s="167">
        <f t="shared" si="11"/>
        <v>0</v>
      </c>
    </row>
    <row r="26" spans="1:25" ht="27.6">
      <c r="A26" s="5">
        <v>20</v>
      </c>
      <c r="B26" s="14" t="s">
        <v>552</v>
      </c>
      <c r="C26" s="163">
        <v>29960000</v>
      </c>
      <c r="D26" s="163">
        <v>59960000</v>
      </c>
      <c r="E26" s="163">
        <v>59960000</v>
      </c>
      <c r="F26" s="163"/>
      <c r="G26" s="163"/>
      <c r="H26" s="163"/>
      <c r="I26" s="164"/>
      <c r="J26" s="164"/>
      <c r="K26" s="164"/>
      <c r="L26" s="163"/>
      <c r="M26" s="163"/>
      <c r="N26" s="163"/>
      <c r="O26" s="161">
        <f t="shared" ref="O26" si="12">C26+F26+I26+L26</f>
        <v>29960000</v>
      </c>
      <c r="P26" s="161">
        <f t="shared" ref="P26" si="13">D26+G26+J26+M26</f>
        <v>59960000</v>
      </c>
      <c r="Q26" s="161">
        <f t="shared" ref="Q26" si="14">E26+H26+K26+N26</f>
        <v>59960000</v>
      </c>
      <c r="R26" s="162">
        <f t="shared" ref="R26" si="15">C26+F26+I26+L26</f>
        <v>29960000</v>
      </c>
      <c r="S26" s="161">
        <v>0</v>
      </c>
      <c r="T26" s="162">
        <f t="shared" ref="T26" si="16">D26+J26+M26+G26</f>
        <v>59960000</v>
      </c>
      <c r="U26" s="161">
        <v>0</v>
      </c>
      <c r="V26" s="162">
        <f t="shared" ref="V26" si="17">E26+H26+K26+N26</f>
        <v>59960000</v>
      </c>
      <c r="W26" s="161">
        <v>0</v>
      </c>
    </row>
    <row r="27" spans="1:25" ht="41.4">
      <c r="A27" s="5">
        <v>20</v>
      </c>
      <c r="B27" s="14" t="s">
        <v>420</v>
      </c>
      <c r="C27" s="163">
        <v>235000000</v>
      </c>
      <c r="D27" s="163">
        <v>187137828</v>
      </c>
      <c r="E27" s="163">
        <v>187137828</v>
      </c>
      <c r="F27" s="163">
        <v>3620000</v>
      </c>
      <c r="G27" s="163">
        <v>7262671</v>
      </c>
      <c r="H27" s="163">
        <v>7262671</v>
      </c>
      <c r="I27" s="164">
        <v>13550000</v>
      </c>
      <c r="J27" s="164">
        <v>17279927</v>
      </c>
      <c r="K27" s="164">
        <v>17279927</v>
      </c>
      <c r="L27" s="163">
        <v>3300000</v>
      </c>
      <c r="M27" s="163">
        <v>8389684</v>
      </c>
      <c r="N27" s="163">
        <v>8389684</v>
      </c>
      <c r="O27" s="161">
        <f t="shared" si="5"/>
        <v>255470000</v>
      </c>
      <c r="P27" s="161">
        <f t="shared" si="6"/>
        <v>220070110</v>
      </c>
      <c r="Q27" s="161">
        <f t="shared" si="7"/>
        <v>220070110</v>
      </c>
      <c r="R27" s="162">
        <f t="shared" si="0"/>
        <v>255470000</v>
      </c>
      <c r="S27" s="161">
        <v>0</v>
      </c>
      <c r="T27" s="162">
        <f t="shared" si="1"/>
        <v>220070110</v>
      </c>
      <c r="U27" s="161">
        <v>0</v>
      </c>
      <c r="V27" s="162">
        <f t="shared" si="8"/>
        <v>220070110</v>
      </c>
      <c r="W27" s="161">
        <v>0</v>
      </c>
    </row>
    <row r="28" spans="1:25" ht="13.8">
      <c r="A28" s="5">
        <v>21</v>
      </c>
      <c r="B28" s="14" t="s">
        <v>421</v>
      </c>
      <c r="C28" s="163">
        <v>0</v>
      </c>
      <c r="D28" s="163">
        <v>12459839</v>
      </c>
      <c r="E28" s="163">
        <v>12459839</v>
      </c>
      <c r="F28" s="163"/>
      <c r="G28" s="163"/>
      <c r="H28" s="163"/>
      <c r="I28" s="163"/>
      <c r="J28" s="163"/>
      <c r="K28" s="163"/>
      <c r="L28" s="163"/>
      <c r="M28" s="163"/>
      <c r="N28" s="163"/>
      <c r="O28" s="161">
        <f>C28+F28+I28+L28</f>
        <v>0</v>
      </c>
      <c r="P28" s="161">
        <f>D28+G28+J28+M28</f>
        <v>12459839</v>
      </c>
      <c r="Q28" s="161">
        <f>E28+H28+K28+N28</f>
        <v>12459839</v>
      </c>
      <c r="R28" s="162">
        <f>C28+F28+I28+L28</f>
        <v>0</v>
      </c>
      <c r="S28" s="161">
        <v>0</v>
      </c>
      <c r="T28" s="162">
        <f>D28+J28+M28+G28</f>
        <v>12459839</v>
      </c>
      <c r="U28" s="161">
        <v>0</v>
      </c>
      <c r="V28" s="162">
        <f>E28+H28+K28+N28</f>
        <v>12459839</v>
      </c>
      <c r="W28" s="161">
        <v>0</v>
      </c>
    </row>
    <row r="29" spans="1:25" ht="13.8">
      <c r="A29" s="5">
        <v>22</v>
      </c>
      <c r="B29" s="16" t="s">
        <v>40</v>
      </c>
      <c r="C29" s="170">
        <f>SUM(C25:C28)</f>
        <v>755429594</v>
      </c>
      <c r="D29" s="170">
        <f>SUM(D25:D28)</f>
        <v>1059312356</v>
      </c>
      <c r="E29" s="167">
        <f>SUM(E25:E28)</f>
        <v>1058071955</v>
      </c>
      <c r="F29" s="170">
        <f>SUM(F25:F28)</f>
        <v>95114820</v>
      </c>
      <c r="G29" s="170">
        <f>SUM(G25:G28)</f>
        <v>104993719</v>
      </c>
      <c r="H29" s="167">
        <f t="shared" ref="H29:W29" si="18">SUM(H25:H28)</f>
        <v>104993719</v>
      </c>
      <c r="I29" s="170">
        <f>SUM(I25:I28)</f>
        <v>267358444</v>
      </c>
      <c r="J29" s="170">
        <f>SUM(J25:J28)</f>
        <v>306140307</v>
      </c>
      <c r="K29" s="167">
        <f t="shared" si="18"/>
        <v>306140307</v>
      </c>
      <c r="L29" s="170">
        <f>SUM(L25:L28)</f>
        <v>155742222</v>
      </c>
      <c r="M29" s="170">
        <f>SUM(M25:M28)</f>
        <v>173233228</v>
      </c>
      <c r="N29" s="167">
        <f t="shared" si="18"/>
        <v>173233228</v>
      </c>
      <c r="O29" s="167">
        <f t="shared" si="18"/>
        <v>1273645080</v>
      </c>
      <c r="P29" s="167">
        <f>SUM(P25:P28)</f>
        <v>1643679610</v>
      </c>
      <c r="Q29" s="167">
        <f t="shared" si="18"/>
        <v>1642439209</v>
      </c>
      <c r="R29" s="167">
        <f t="shared" si="18"/>
        <v>1540150616</v>
      </c>
      <c r="S29" s="167">
        <f t="shared" si="18"/>
        <v>0</v>
      </c>
      <c r="T29" s="167">
        <f t="shared" si="18"/>
        <v>1877798965</v>
      </c>
      <c r="U29" s="167">
        <f t="shared" si="18"/>
        <v>0</v>
      </c>
      <c r="V29" s="167">
        <f t="shared" si="18"/>
        <v>1876558564</v>
      </c>
      <c r="W29" s="167">
        <f t="shared" si="18"/>
        <v>0</v>
      </c>
    </row>
    <row r="30" spans="1:25" ht="13.8">
      <c r="A30" s="5">
        <v>23</v>
      </c>
      <c r="B30" s="14"/>
      <c r="C30" s="163"/>
      <c r="D30" s="163"/>
      <c r="E30" s="172"/>
      <c r="F30" s="163"/>
      <c r="G30" s="163"/>
      <c r="H30" s="172"/>
      <c r="I30" s="163"/>
      <c r="J30" s="163"/>
      <c r="K30" s="172"/>
      <c r="L30" s="163"/>
      <c r="M30" s="163"/>
      <c r="N30" s="172"/>
      <c r="O30" s="161">
        <f t="shared" si="5"/>
        <v>0</v>
      </c>
      <c r="P30" s="161">
        <f t="shared" si="6"/>
        <v>0</v>
      </c>
      <c r="Q30" s="161">
        <f t="shared" si="7"/>
        <v>0</v>
      </c>
      <c r="R30" s="162">
        <f t="shared" si="0"/>
        <v>0</v>
      </c>
      <c r="S30" s="161">
        <v>0</v>
      </c>
      <c r="T30" s="162">
        <f t="shared" si="1"/>
        <v>0</v>
      </c>
      <c r="U30" s="161">
        <v>0</v>
      </c>
      <c r="V30" s="162">
        <f t="shared" si="8"/>
        <v>0</v>
      </c>
      <c r="W30" s="161">
        <v>0</v>
      </c>
    </row>
    <row r="31" spans="1:25" s="18" customFormat="1" ht="27.6">
      <c r="A31" s="5">
        <v>24</v>
      </c>
      <c r="B31" s="10" t="s">
        <v>133</v>
      </c>
      <c r="C31" s="164">
        <f>C29-C64</f>
        <v>0</v>
      </c>
      <c r="D31" s="164">
        <f t="shared" ref="D31:N31" si="19">D29-D64</f>
        <v>0</v>
      </c>
      <c r="E31" s="164">
        <f>E29-E64</f>
        <v>223863610</v>
      </c>
      <c r="F31" s="164">
        <f t="shared" si="19"/>
        <v>0</v>
      </c>
      <c r="G31" s="164">
        <f t="shared" si="19"/>
        <v>0</v>
      </c>
      <c r="H31" s="164">
        <f t="shared" si="19"/>
        <v>10728936</v>
      </c>
      <c r="I31" s="164">
        <f t="shared" si="19"/>
        <v>0</v>
      </c>
      <c r="J31" s="164">
        <f t="shared" si="19"/>
        <v>0</v>
      </c>
      <c r="K31" s="164">
        <f>K29-K64</f>
        <v>19750883</v>
      </c>
      <c r="L31" s="164">
        <f t="shared" si="19"/>
        <v>0</v>
      </c>
      <c r="M31" s="164">
        <f t="shared" si="19"/>
        <v>0</v>
      </c>
      <c r="N31" s="164">
        <f t="shared" si="19"/>
        <v>8409630</v>
      </c>
      <c r="O31" s="164">
        <f>O29-O64</f>
        <v>0</v>
      </c>
      <c r="P31" s="164">
        <f>P29-P64</f>
        <v>0</v>
      </c>
      <c r="Q31" s="165">
        <f>Q29-Q64</f>
        <v>262753059</v>
      </c>
      <c r="R31" s="162">
        <f>C31+F31+I31+L31</f>
        <v>0</v>
      </c>
      <c r="S31" s="161">
        <v>0</v>
      </c>
      <c r="T31" s="162">
        <f t="shared" si="1"/>
        <v>0</v>
      </c>
      <c r="U31" s="161">
        <v>0</v>
      </c>
      <c r="V31" s="162">
        <f t="shared" si="8"/>
        <v>262753059</v>
      </c>
      <c r="W31" s="161">
        <v>0</v>
      </c>
      <c r="X31" s="173"/>
      <c r="Y31" s="173"/>
    </row>
    <row r="32" spans="1:25" s="18" customFormat="1" ht="20.399999999999999">
      <c r="A32" s="5"/>
      <c r="B32" s="6"/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73"/>
      <c r="Y32" s="173"/>
    </row>
    <row r="33" spans="1:25" s="18" customFormat="1" ht="20.399999999999999">
      <c r="A33" s="5"/>
      <c r="B33" s="6" t="s">
        <v>591</v>
      </c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73"/>
      <c r="Y33" s="173"/>
    </row>
    <row r="34" spans="1:25" s="18" customFormat="1" ht="20.399999999999999">
      <c r="A34" s="5"/>
      <c r="B34" s="6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74"/>
      <c r="P34" s="155"/>
      <c r="Q34" s="155"/>
      <c r="R34" s="155"/>
      <c r="S34" s="155"/>
      <c r="T34" s="155"/>
      <c r="U34" s="155"/>
      <c r="V34" s="155"/>
      <c r="W34" s="155"/>
      <c r="X34" s="173"/>
      <c r="Y34" s="173"/>
    </row>
    <row r="35" spans="1:25" ht="79.5" customHeight="1">
      <c r="B35" s="7" t="s">
        <v>1</v>
      </c>
      <c r="C35" s="156" t="s">
        <v>2</v>
      </c>
      <c r="D35" s="156" t="s">
        <v>68</v>
      </c>
      <c r="E35" s="156" t="s">
        <v>114</v>
      </c>
      <c r="F35" s="156" t="s">
        <v>67</v>
      </c>
      <c r="G35" s="156" t="s">
        <v>69</v>
      </c>
      <c r="H35" s="156" t="s">
        <v>115</v>
      </c>
      <c r="I35" s="156" t="s">
        <v>3</v>
      </c>
      <c r="J35" s="156" t="s">
        <v>70</v>
      </c>
      <c r="K35" s="156" t="s">
        <v>116</v>
      </c>
      <c r="L35" s="156" t="s">
        <v>74</v>
      </c>
      <c r="M35" s="156" t="s">
        <v>71</v>
      </c>
      <c r="N35" s="156" t="s">
        <v>117</v>
      </c>
      <c r="O35" s="157" t="s">
        <v>4</v>
      </c>
      <c r="P35" s="157" t="s">
        <v>5</v>
      </c>
      <c r="Q35" s="157" t="s">
        <v>126</v>
      </c>
      <c r="R35" s="158" t="s">
        <v>72</v>
      </c>
      <c r="S35" s="157" t="s">
        <v>73</v>
      </c>
      <c r="T35" s="158" t="s">
        <v>75</v>
      </c>
      <c r="U35" s="157" t="s">
        <v>76</v>
      </c>
      <c r="V35" s="158" t="s">
        <v>118</v>
      </c>
      <c r="W35" s="157" t="s">
        <v>119</v>
      </c>
    </row>
    <row r="36" spans="1:25" ht="13.8">
      <c r="B36" s="7" t="s">
        <v>6</v>
      </c>
      <c r="C36" s="156" t="s">
        <v>7</v>
      </c>
      <c r="D36" s="159" t="s">
        <v>8</v>
      </c>
      <c r="E36" s="156" t="s">
        <v>9</v>
      </c>
      <c r="F36" s="156" t="s">
        <v>10</v>
      </c>
      <c r="G36" s="156" t="s">
        <v>11</v>
      </c>
      <c r="H36" s="156" t="s">
        <v>12</v>
      </c>
      <c r="I36" s="156" t="s">
        <v>13</v>
      </c>
      <c r="J36" s="156" t="s">
        <v>14</v>
      </c>
      <c r="K36" s="156" t="s">
        <v>15</v>
      </c>
      <c r="L36" s="156" t="s">
        <v>16</v>
      </c>
      <c r="M36" s="156" t="s">
        <v>17</v>
      </c>
      <c r="N36" s="156" t="s">
        <v>18</v>
      </c>
      <c r="O36" s="157" t="s">
        <v>78</v>
      </c>
      <c r="P36" s="157" t="s">
        <v>79</v>
      </c>
      <c r="Q36" s="157" t="s">
        <v>120</v>
      </c>
      <c r="R36" s="158" t="s">
        <v>121</v>
      </c>
      <c r="S36" s="157" t="s">
        <v>122</v>
      </c>
      <c r="T36" s="158" t="s">
        <v>123</v>
      </c>
      <c r="U36" s="157" t="s">
        <v>124</v>
      </c>
      <c r="V36" s="158" t="s">
        <v>125</v>
      </c>
      <c r="W36" s="157" t="s">
        <v>127</v>
      </c>
    </row>
    <row r="37" spans="1:25" s="18" customFormat="1" ht="13.8">
      <c r="A37" s="5">
        <v>1</v>
      </c>
      <c r="B37" s="20" t="s">
        <v>422</v>
      </c>
      <c r="C37" s="160">
        <v>65231800</v>
      </c>
      <c r="D37" s="160">
        <v>81312671</v>
      </c>
      <c r="E37" s="160">
        <v>81248737</v>
      </c>
      <c r="F37" s="160">
        <v>81574500</v>
      </c>
      <c r="G37" s="160">
        <v>80872862</v>
      </c>
      <c r="H37" s="160">
        <v>80872859</v>
      </c>
      <c r="I37" s="160">
        <v>103002000</v>
      </c>
      <c r="J37" s="160">
        <v>103909217</v>
      </c>
      <c r="K37" s="160">
        <v>103909217</v>
      </c>
      <c r="L37" s="160">
        <v>93515500</v>
      </c>
      <c r="M37" s="160">
        <v>93122075</v>
      </c>
      <c r="N37" s="160">
        <v>93122075</v>
      </c>
      <c r="O37" s="161">
        <f t="shared" ref="O37:Q40" si="20">C37+F37+I37+L37</f>
        <v>343323800</v>
      </c>
      <c r="P37" s="161">
        <f t="shared" si="20"/>
        <v>359216825</v>
      </c>
      <c r="Q37" s="161">
        <f t="shared" si="20"/>
        <v>359152888</v>
      </c>
      <c r="R37" s="162">
        <f>C37+F37+I37+L37</f>
        <v>343323800</v>
      </c>
      <c r="S37" s="161">
        <v>0</v>
      </c>
      <c r="T37" s="162">
        <f>D37+G37+J37+M37</f>
        <v>359216825</v>
      </c>
      <c r="U37" s="161">
        <v>0</v>
      </c>
      <c r="V37" s="162">
        <f t="shared" ref="V37:V43" si="21">E37+H37+K37+N37</f>
        <v>359152888</v>
      </c>
      <c r="W37" s="161">
        <v>0</v>
      </c>
      <c r="X37" s="173"/>
      <c r="Y37" s="173"/>
    </row>
    <row r="38" spans="1:25" s="18" customFormat="1" ht="27.6">
      <c r="A38" s="5">
        <v>2</v>
      </c>
      <c r="B38" s="20" t="s">
        <v>423</v>
      </c>
      <c r="C38" s="160">
        <v>9945134</v>
      </c>
      <c r="D38" s="160">
        <v>13667087</v>
      </c>
      <c r="E38" s="160">
        <v>12187348</v>
      </c>
      <c r="F38" s="160">
        <v>11081320</v>
      </c>
      <c r="G38" s="160">
        <v>11377766</v>
      </c>
      <c r="H38" s="160">
        <v>11377766</v>
      </c>
      <c r="I38" s="160">
        <v>14099344</v>
      </c>
      <c r="J38" s="160">
        <v>11716639</v>
      </c>
      <c r="K38" s="160">
        <v>11716639</v>
      </c>
      <c r="L38" s="160">
        <v>12910140</v>
      </c>
      <c r="M38" s="160">
        <v>12826703</v>
      </c>
      <c r="N38" s="160">
        <v>12826703</v>
      </c>
      <c r="O38" s="161">
        <f t="shared" si="20"/>
        <v>48035938</v>
      </c>
      <c r="P38" s="161">
        <f t="shared" si="20"/>
        <v>49588195</v>
      </c>
      <c r="Q38" s="161">
        <f t="shared" si="20"/>
        <v>48108456</v>
      </c>
      <c r="R38" s="162">
        <f>C38+F38+I38+L38</f>
        <v>48035938</v>
      </c>
      <c r="S38" s="161">
        <v>0</v>
      </c>
      <c r="T38" s="162">
        <f>D38+G38+J38+M38</f>
        <v>49588195</v>
      </c>
      <c r="U38" s="161">
        <v>0</v>
      </c>
      <c r="V38" s="162">
        <f t="shared" si="21"/>
        <v>48108456</v>
      </c>
      <c r="W38" s="161">
        <v>0</v>
      </c>
      <c r="X38" s="173"/>
      <c r="Y38" s="173"/>
    </row>
    <row r="39" spans="1:25" s="18" customFormat="1" ht="19.5" customHeight="1">
      <c r="A39" s="5">
        <v>3</v>
      </c>
      <c r="B39" s="20" t="s">
        <v>424</v>
      </c>
      <c r="C39" s="160">
        <v>90334050</v>
      </c>
      <c r="D39" s="160">
        <v>180875626</v>
      </c>
      <c r="E39" s="160">
        <v>180824826</v>
      </c>
      <c r="F39" s="160">
        <v>2459000</v>
      </c>
      <c r="G39" s="160">
        <v>12743091</v>
      </c>
      <c r="H39" s="160">
        <v>2014158</v>
      </c>
      <c r="I39" s="160">
        <v>150057100</v>
      </c>
      <c r="J39" s="160">
        <v>187213196</v>
      </c>
      <c r="K39" s="160">
        <v>167462313</v>
      </c>
      <c r="L39" s="160">
        <v>48216582</v>
      </c>
      <c r="M39" s="160">
        <v>66146040</v>
      </c>
      <c r="N39" s="160">
        <v>57736410</v>
      </c>
      <c r="O39" s="161">
        <f>C39+F39+I39+L39</f>
        <v>291066732</v>
      </c>
      <c r="P39" s="161">
        <f>D39+G39+J39+M39</f>
        <v>446977953</v>
      </c>
      <c r="Q39" s="161">
        <f t="shared" si="20"/>
        <v>408037707</v>
      </c>
      <c r="R39" s="162">
        <f>C39+F39+I39+L39</f>
        <v>291066732</v>
      </c>
      <c r="S39" s="161">
        <v>0</v>
      </c>
      <c r="T39" s="162">
        <f>D39+G39+J39+M39</f>
        <v>446977953</v>
      </c>
      <c r="U39" s="161">
        <v>0</v>
      </c>
      <c r="V39" s="162">
        <f t="shared" si="21"/>
        <v>408037707</v>
      </c>
      <c r="W39" s="161">
        <v>0</v>
      </c>
      <c r="X39" s="173"/>
      <c r="Y39" s="173"/>
    </row>
    <row r="40" spans="1:25" s="18" customFormat="1" ht="27.6">
      <c r="A40" s="5">
        <v>4</v>
      </c>
      <c r="B40" s="19" t="s">
        <v>554</v>
      </c>
      <c r="C40" s="175">
        <f>F13+I13+L13</f>
        <v>266505536</v>
      </c>
      <c r="D40" s="175">
        <f>G13+J13+M13</f>
        <v>234119355</v>
      </c>
      <c r="E40" s="176">
        <f>H13+K13+N13</f>
        <v>234119355</v>
      </c>
      <c r="F40" s="169"/>
      <c r="G40" s="169"/>
      <c r="H40" s="169"/>
      <c r="I40" s="169"/>
      <c r="J40" s="169"/>
      <c r="K40" s="169"/>
      <c r="L40" s="169"/>
      <c r="M40" s="169"/>
      <c r="N40" s="169"/>
      <c r="O40" s="175">
        <f t="shared" si="20"/>
        <v>266505536</v>
      </c>
      <c r="P40" s="175">
        <f>D40+G40+J40+M40</f>
        <v>234119355</v>
      </c>
      <c r="Q40" s="176">
        <f t="shared" si="20"/>
        <v>234119355</v>
      </c>
      <c r="R40" s="162">
        <f>C40+F40+I40+L40</f>
        <v>266505536</v>
      </c>
      <c r="S40" s="161">
        <v>0</v>
      </c>
      <c r="T40" s="162">
        <f>D40+G40+J40+M40</f>
        <v>234119355</v>
      </c>
      <c r="U40" s="161">
        <v>0</v>
      </c>
      <c r="V40" s="162">
        <f t="shared" si="21"/>
        <v>234119355</v>
      </c>
      <c r="W40" s="161">
        <v>0</v>
      </c>
      <c r="X40" s="173"/>
      <c r="Y40" s="173"/>
    </row>
    <row r="41" spans="1:25" s="21" customFormat="1" ht="13.8">
      <c r="A41" s="5">
        <v>5</v>
      </c>
      <c r="B41" s="20" t="s">
        <v>44</v>
      </c>
      <c r="C41" s="160">
        <f>SUM(C42:C46)</f>
        <v>59296043</v>
      </c>
      <c r="D41" s="160">
        <f>SUM(D42:D46)</f>
        <v>77535258</v>
      </c>
      <c r="E41" s="160">
        <f>SUM(E42:E46)</f>
        <v>77535258</v>
      </c>
      <c r="F41" s="160">
        <f>SUM(F42:F46)</f>
        <v>0</v>
      </c>
      <c r="G41" s="160">
        <f>SUM(G42:G46)</f>
        <v>0</v>
      </c>
      <c r="H41" s="160">
        <f t="shared" ref="H41:W41" si="22">SUM(H42:H46)</f>
        <v>0</v>
      </c>
      <c r="I41" s="160">
        <f t="shared" si="22"/>
        <v>0</v>
      </c>
      <c r="J41" s="160">
        <f t="shared" si="22"/>
        <v>0</v>
      </c>
      <c r="K41" s="160">
        <f t="shared" si="22"/>
        <v>0</v>
      </c>
      <c r="L41" s="160">
        <f t="shared" si="22"/>
        <v>0</v>
      </c>
      <c r="M41" s="160">
        <f t="shared" si="22"/>
        <v>0</v>
      </c>
      <c r="N41" s="160">
        <f t="shared" si="22"/>
        <v>0</v>
      </c>
      <c r="O41" s="160">
        <f t="shared" si="22"/>
        <v>59296043</v>
      </c>
      <c r="P41" s="160">
        <f t="shared" si="22"/>
        <v>77535258</v>
      </c>
      <c r="Q41" s="160">
        <f t="shared" si="22"/>
        <v>77535258</v>
      </c>
      <c r="R41" s="160">
        <f t="shared" si="22"/>
        <v>6996043</v>
      </c>
      <c r="S41" s="160">
        <f t="shared" si="22"/>
        <v>52300000</v>
      </c>
      <c r="T41" s="160">
        <f t="shared" si="22"/>
        <v>6509956</v>
      </c>
      <c r="U41" s="160">
        <f t="shared" si="22"/>
        <v>71025302</v>
      </c>
      <c r="V41" s="160">
        <f t="shared" si="22"/>
        <v>6509956</v>
      </c>
      <c r="W41" s="160">
        <f t="shared" si="22"/>
        <v>71025302</v>
      </c>
      <c r="X41" s="177"/>
      <c r="Y41" s="177"/>
    </row>
    <row r="42" spans="1:25" s="18" customFormat="1" ht="27.6">
      <c r="A42" s="5">
        <v>6</v>
      </c>
      <c r="B42" s="22" t="s">
        <v>425</v>
      </c>
      <c r="C42" s="163">
        <v>4500000</v>
      </c>
      <c r="D42" s="163">
        <v>5987956</v>
      </c>
      <c r="E42" s="163">
        <v>5987956</v>
      </c>
      <c r="F42" s="172"/>
      <c r="G42" s="172"/>
      <c r="H42" s="172"/>
      <c r="I42" s="172"/>
      <c r="J42" s="172"/>
      <c r="K42" s="172"/>
      <c r="L42" s="172"/>
      <c r="M42" s="172"/>
      <c r="N42" s="172"/>
      <c r="O42" s="161">
        <f t="shared" ref="O42:Q47" si="23">C42+F42+I42+L42</f>
        <v>4500000</v>
      </c>
      <c r="P42" s="161">
        <f>D42+G42+J42+M42</f>
        <v>5987956</v>
      </c>
      <c r="Q42" s="161">
        <f t="shared" si="23"/>
        <v>5987956</v>
      </c>
      <c r="R42" s="162">
        <f>C42+F42+I42+L42</f>
        <v>4500000</v>
      </c>
      <c r="S42" s="161">
        <v>0</v>
      </c>
      <c r="T42" s="162">
        <f>D42+G42+J42+M42</f>
        <v>5987956</v>
      </c>
      <c r="U42" s="161">
        <v>0</v>
      </c>
      <c r="V42" s="162">
        <f t="shared" si="21"/>
        <v>5987956</v>
      </c>
      <c r="W42" s="161">
        <v>0</v>
      </c>
      <c r="X42" s="173"/>
      <c r="Y42" s="173"/>
    </row>
    <row r="43" spans="1:25" s="18" customFormat="1" ht="27.6">
      <c r="A43" s="5">
        <v>7</v>
      </c>
      <c r="B43" s="22" t="s">
        <v>46</v>
      </c>
      <c r="C43" s="163"/>
      <c r="D43" s="163"/>
      <c r="E43" s="163"/>
      <c r="F43" s="172"/>
      <c r="G43" s="172"/>
      <c r="H43" s="172"/>
      <c r="I43" s="172"/>
      <c r="J43" s="172"/>
      <c r="K43" s="172"/>
      <c r="L43" s="172"/>
      <c r="M43" s="172"/>
      <c r="N43" s="172"/>
      <c r="O43" s="161">
        <f t="shared" si="23"/>
        <v>0</v>
      </c>
      <c r="P43" s="161">
        <f>D43+G43+J43+M43</f>
        <v>0</v>
      </c>
      <c r="Q43" s="161">
        <f t="shared" si="23"/>
        <v>0</v>
      </c>
      <c r="R43" s="162">
        <f>C43+F43+I43+L43</f>
        <v>0</v>
      </c>
      <c r="S43" s="161">
        <v>0</v>
      </c>
      <c r="T43" s="162">
        <f>D43+G43+J43+M43</f>
        <v>0</v>
      </c>
      <c r="U43" s="161">
        <v>0</v>
      </c>
      <c r="V43" s="162">
        <f t="shared" si="21"/>
        <v>0</v>
      </c>
      <c r="W43" s="161">
        <v>0</v>
      </c>
      <c r="X43" s="173"/>
      <c r="Y43" s="173"/>
    </row>
    <row r="44" spans="1:25" s="18" customFormat="1" ht="27.75" customHeight="1">
      <c r="A44" s="5">
        <v>8</v>
      </c>
      <c r="B44" s="22" t="s">
        <v>426</v>
      </c>
      <c r="C44" s="163">
        <v>0</v>
      </c>
      <c r="D44" s="163">
        <v>522000</v>
      </c>
      <c r="E44" s="163">
        <v>522000</v>
      </c>
      <c r="F44" s="172"/>
      <c r="G44" s="172"/>
      <c r="H44" s="172"/>
      <c r="I44" s="172"/>
      <c r="J44" s="172"/>
      <c r="K44" s="172"/>
      <c r="L44" s="172"/>
      <c r="M44" s="172"/>
      <c r="N44" s="172"/>
      <c r="O44" s="161"/>
      <c r="P44" s="161">
        <f>D44+G44+J44+M44</f>
        <v>522000</v>
      </c>
      <c r="Q44" s="161">
        <f>E44+H44+K44+N44</f>
        <v>522000</v>
      </c>
      <c r="R44" s="162"/>
      <c r="S44" s="161"/>
      <c r="T44" s="162">
        <f>P44</f>
        <v>522000</v>
      </c>
      <c r="U44" s="161"/>
      <c r="V44" s="162">
        <f>Q44</f>
        <v>522000</v>
      </c>
      <c r="W44" s="161"/>
      <c r="X44" s="173"/>
      <c r="Y44" s="173"/>
    </row>
    <row r="45" spans="1:25" s="18" customFormat="1" ht="27.6">
      <c r="A45" s="5">
        <v>9</v>
      </c>
      <c r="B45" s="22" t="s">
        <v>553</v>
      </c>
      <c r="C45" s="163">
        <v>2496043</v>
      </c>
      <c r="D45" s="163"/>
      <c r="E45" s="163"/>
      <c r="F45" s="172"/>
      <c r="G45" s="172"/>
      <c r="H45" s="172"/>
      <c r="I45" s="172"/>
      <c r="J45" s="172"/>
      <c r="K45" s="172"/>
      <c r="L45" s="172"/>
      <c r="M45" s="172"/>
      <c r="N45" s="172"/>
      <c r="O45" s="161">
        <f>C45</f>
        <v>2496043</v>
      </c>
      <c r="P45" s="161">
        <f>D45+G45+J45+M45</f>
        <v>0</v>
      </c>
      <c r="Q45" s="161">
        <f>E45</f>
        <v>0</v>
      </c>
      <c r="R45" s="162">
        <f>C45</f>
        <v>2496043</v>
      </c>
      <c r="S45" s="161"/>
      <c r="T45" s="162">
        <f>P45</f>
        <v>0</v>
      </c>
      <c r="U45" s="161"/>
      <c r="V45" s="162">
        <f>Q45</f>
        <v>0</v>
      </c>
      <c r="W45" s="161"/>
      <c r="X45" s="173"/>
      <c r="Y45" s="173"/>
    </row>
    <row r="46" spans="1:25" s="18" customFormat="1" ht="27.6">
      <c r="A46" s="5">
        <v>10</v>
      </c>
      <c r="B46" s="22" t="s">
        <v>427</v>
      </c>
      <c r="C46" s="163">
        <v>52300000</v>
      </c>
      <c r="D46" s="163">
        <v>71025302</v>
      </c>
      <c r="E46" s="163">
        <v>71025302</v>
      </c>
      <c r="F46" s="172"/>
      <c r="G46" s="172"/>
      <c r="H46" s="172"/>
      <c r="I46" s="172"/>
      <c r="J46" s="163"/>
      <c r="K46" s="163"/>
      <c r="L46" s="172"/>
      <c r="M46" s="172"/>
      <c r="N46" s="172"/>
      <c r="O46" s="161">
        <f t="shared" si="23"/>
        <v>52300000</v>
      </c>
      <c r="P46" s="161">
        <f t="shared" si="23"/>
        <v>71025302</v>
      </c>
      <c r="Q46" s="161">
        <f t="shared" si="23"/>
        <v>71025302</v>
      </c>
      <c r="R46" s="162">
        <v>0</v>
      </c>
      <c r="S46" s="161">
        <f>C46</f>
        <v>52300000</v>
      </c>
      <c r="T46" s="162">
        <v>0</v>
      </c>
      <c r="U46" s="161">
        <f>D46</f>
        <v>71025302</v>
      </c>
      <c r="V46" s="162">
        <v>0</v>
      </c>
      <c r="W46" s="161">
        <f>Q46</f>
        <v>71025302</v>
      </c>
      <c r="X46" s="173"/>
      <c r="Y46" s="173"/>
    </row>
    <row r="47" spans="1:25" s="23" customFormat="1" ht="27.6">
      <c r="A47" s="5">
        <v>11</v>
      </c>
      <c r="B47" s="20" t="s">
        <v>428</v>
      </c>
      <c r="C47" s="250">
        <v>3000000</v>
      </c>
      <c r="D47" s="250">
        <v>1407150</v>
      </c>
      <c r="E47" s="250">
        <v>1407150</v>
      </c>
      <c r="F47" s="157"/>
      <c r="G47" s="157"/>
      <c r="H47" s="157"/>
      <c r="I47" s="157"/>
      <c r="J47" s="157"/>
      <c r="K47" s="157"/>
      <c r="L47" s="157"/>
      <c r="M47" s="157"/>
      <c r="N47" s="157"/>
      <c r="O47" s="161">
        <f t="shared" si="23"/>
        <v>3000000</v>
      </c>
      <c r="P47" s="161">
        <f t="shared" si="23"/>
        <v>1407150</v>
      </c>
      <c r="Q47" s="161">
        <f t="shared" si="23"/>
        <v>1407150</v>
      </c>
      <c r="R47" s="162">
        <f>O47-S47</f>
        <v>3000000</v>
      </c>
      <c r="S47" s="161">
        <v>0</v>
      </c>
      <c r="T47" s="162">
        <f>P47-U47</f>
        <v>1407150</v>
      </c>
      <c r="U47" s="161">
        <v>0</v>
      </c>
      <c r="V47" s="162">
        <f>Q47-W47</f>
        <v>1407150</v>
      </c>
      <c r="W47" s="161">
        <v>0</v>
      </c>
      <c r="X47" s="178"/>
      <c r="Y47" s="178"/>
    </row>
    <row r="48" spans="1:25" ht="27.6">
      <c r="A48" s="5">
        <v>12</v>
      </c>
      <c r="B48" s="20" t="s">
        <v>429</v>
      </c>
      <c r="C48" s="160">
        <f>SUM(C49:C50)</f>
        <v>31116306</v>
      </c>
      <c r="D48" s="160">
        <f t="shared" ref="D48:E48" si="24">SUM(D49:D50)</f>
        <v>223509538</v>
      </c>
      <c r="E48" s="160">
        <f t="shared" si="24"/>
        <v>0</v>
      </c>
      <c r="F48" s="161">
        <f t="shared" ref="F48:U48" si="25">SUM(F49:F50)</f>
        <v>0</v>
      </c>
      <c r="G48" s="161">
        <f t="shared" si="25"/>
        <v>0</v>
      </c>
      <c r="H48" s="161">
        <f>SUM(H49:H50)</f>
        <v>0</v>
      </c>
      <c r="I48" s="161">
        <f t="shared" si="25"/>
        <v>0</v>
      </c>
      <c r="J48" s="161">
        <f t="shared" si="25"/>
        <v>0</v>
      </c>
      <c r="K48" s="161">
        <f>SUM(K49:K50)</f>
        <v>0</v>
      </c>
      <c r="L48" s="161">
        <f t="shared" si="25"/>
        <v>0</v>
      </c>
      <c r="M48" s="161">
        <f t="shared" si="25"/>
        <v>0</v>
      </c>
      <c r="N48" s="161">
        <f>SUM(N49:N50)</f>
        <v>0</v>
      </c>
      <c r="O48" s="161">
        <f t="shared" si="25"/>
        <v>31116306</v>
      </c>
      <c r="P48" s="161">
        <f t="shared" si="25"/>
        <v>223509538</v>
      </c>
      <c r="Q48" s="161">
        <f>SUM(Q49:Q50)</f>
        <v>0</v>
      </c>
      <c r="R48" s="162">
        <f t="shared" si="25"/>
        <v>31116306</v>
      </c>
      <c r="S48" s="160">
        <f t="shared" si="25"/>
        <v>0</v>
      </c>
      <c r="T48" s="162">
        <f t="shared" si="25"/>
        <v>223509538</v>
      </c>
      <c r="U48" s="160">
        <f t="shared" si="25"/>
        <v>0</v>
      </c>
      <c r="V48" s="162">
        <f>E48+H48+K48+N48</f>
        <v>0</v>
      </c>
      <c r="W48" s="160">
        <f>SUM(W49:W50)</f>
        <v>0</v>
      </c>
    </row>
    <row r="49" spans="1:25" ht="13.8">
      <c r="A49" s="5">
        <v>13</v>
      </c>
      <c r="B49" s="22" t="s">
        <v>49</v>
      </c>
      <c r="C49" s="163">
        <v>31116306</v>
      </c>
      <c r="D49" s="163">
        <v>223509538</v>
      </c>
      <c r="E49" s="163">
        <v>0</v>
      </c>
      <c r="F49" s="172"/>
      <c r="G49" s="172"/>
      <c r="H49" s="172"/>
      <c r="I49" s="172"/>
      <c r="J49" s="172"/>
      <c r="K49" s="172"/>
      <c r="L49" s="172"/>
      <c r="M49" s="172"/>
      <c r="N49" s="172"/>
      <c r="O49" s="161">
        <f t="shared" ref="O49:Q50" si="26">C49+F49+I49+L49</f>
        <v>31116306</v>
      </c>
      <c r="P49" s="161">
        <f t="shared" si="26"/>
        <v>223509538</v>
      </c>
      <c r="Q49" s="161">
        <f t="shared" si="26"/>
        <v>0</v>
      </c>
      <c r="R49" s="162">
        <f>C49+F49+I49+L49</f>
        <v>31116306</v>
      </c>
      <c r="S49" s="161">
        <v>0</v>
      </c>
      <c r="T49" s="162">
        <f>D49</f>
        <v>223509538</v>
      </c>
      <c r="U49" s="161">
        <v>0</v>
      </c>
      <c r="V49" s="162">
        <f>E49+H49+K49+N49</f>
        <v>0</v>
      </c>
      <c r="W49" s="161">
        <v>0</v>
      </c>
    </row>
    <row r="50" spans="1:25" ht="13.8">
      <c r="A50" s="5">
        <v>14</v>
      </c>
      <c r="B50" s="22" t="s">
        <v>50</v>
      </c>
      <c r="C50" s="163"/>
      <c r="D50" s="163"/>
      <c r="E50" s="163"/>
      <c r="F50" s="172"/>
      <c r="G50" s="172"/>
      <c r="H50" s="172"/>
      <c r="I50" s="172"/>
      <c r="J50" s="172"/>
      <c r="K50" s="172"/>
      <c r="L50" s="172"/>
      <c r="M50" s="172"/>
      <c r="N50" s="172"/>
      <c r="O50" s="161">
        <f t="shared" si="26"/>
        <v>0</v>
      </c>
      <c r="P50" s="161">
        <f t="shared" si="26"/>
        <v>0</v>
      </c>
      <c r="Q50" s="161">
        <f t="shared" si="26"/>
        <v>0</v>
      </c>
      <c r="R50" s="162">
        <f>C50+F50+I50+L50</f>
        <v>0</v>
      </c>
      <c r="S50" s="161">
        <v>0</v>
      </c>
      <c r="T50" s="162">
        <f>D50</f>
        <v>0</v>
      </c>
      <c r="U50" s="161">
        <v>0</v>
      </c>
      <c r="V50" s="162">
        <f>E50+H50+K50+N50</f>
        <v>0</v>
      </c>
      <c r="W50" s="161">
        <v>0</v>
      </c>
    </row>
    <row r="51" spans="1:25" s="25" customFormat="1" ht="13.8">
      <c r="A51" s="5">
        <v>15</v>
      </c>
      <c r="B51" s="24" t="s">
        <v>51</v>
      </c>
      <c r="C51" s="167">
        <f>C48+C41+C40+C39+C38+C37+C47</f>
        <v>525428869</v>
      </c>
      <c r="D51" s="167">
        <f>D48+D41+D40+D39+D38+D37+D47</f>
        <v>812426685</v>
      </c>
      <c r="E51" s="170">
        <f>E37+E38+E39+E40+E41+E47+E48</f>
        <v>587322674</v>
      </c>
      <c r="F51" s="170">
        <f t="shared" ref="F51:W51" si="27">F48+F41+F40+F39+F38+F37+F47</f>
        <v>95114820</v>
      </c>
      <c r="G51" s="170">
        <f t="shared" si="27"/>
        <v>104993719</v>
      </c>
      <c r="H51" s="170">
        <f t="shared" si="27"/>
        <v>94264783</v>
      </c>
      <c r="I51" s="170">
        <f t="shared" si="27"/>
        <v>267158444</v>
      </c>
      <c r="J51" s="170">
        <f t="shared" si="27"/>
        <v>302839052</v>
      </c>
      <c r="K51" s="170">
        <f t="shared" si="27"/>
        <v>283088169</v>
      </c>
      <c r="L51" s="170">
        <f t="shared" si="27"/>
        <v>154642222</v>
      </c>
      <c r="M51" s="170">
        <f t="shared" si="27"/>
        <v>172094818</v>
      </c>
      <c r="N51" s="170">
        <f t="shared" si="27"/>
        <v>163685188</v>
      </c>
      <c r="O51" s="170">
        <f>O48+O41+O40+O39+O38+O37+O47</f>
        <v>1042344355</v>
      </c>
      <c r="P51" s="170">
        <f t="shared" si="27"/>
        <v>1392354274</v>
      </c>
      <c r="Q51" s="170">
        <f t="shared" si="27"/>
        <v>1128360814</v>
      </c>
      <c r="R51" s="170">
        <f t="shared" si="27"/>
        <v>990044355</v>
      </c>
      <c r="S51" s="170">
        <f t="shared" si="27"/>
        <v>52300000</v>
      </c>
      <c r="T51" s="170">
        <f t="shared" si="27"/>
        <v>1321328972</v>
      </c>
      <c r="U51" s="170">
        <f t="shared" si="27"/>
        <v>71025302</v>
      </c>
      <c r="V51" s="170">
        <f t="shared" si="27"/>
        <v>1057335512</v>
      </c>
      <c r="W51" s="170">
        <f t="shared" si="27"/>
        <v>71025302</v>
      </c>
      <c r="X51" s="179"/>
      <c r="Y51" s="179"/>
    </row>
    <row r="52" spans="1:25" ht="13.8">
      <c r="A52" s="5">
        <v>16</v>
      </c>
      <c r="B52" s="20" t="s">
        <v>430</v>
      </c>
      <c r="C52" s="160">
        <v>444802111</v>
      </c>
      <c r="D52" s="160">
        <v>263669045</v>
      </c>
      <c r="E52" s="160">
        <v>263669045</v>
      </c>
      <c r="F52" s="161"/>
      <c r="G52" s="161"/>
      <c r="H52" s="161"/>
      <c r="I52" s="160">
        <v>200000</v>
      </c>
      <c r="J52" s="160">
        <v>3301255</v>
      </c>
      <c r="K52" s="160">
        <v>3301255</v>
      </c>
      <c r="L52" s="160">
        <v>1100000</v>
      </c>
      <c r="M52" s="160">
        <v>1138410</v>
      </c>
      <c r="N52" s="160">
        <v>1138410</v>
      </c>
      <c r="O52" s="161">
        <f t="shared" ref="O52:Q54" si="28">C52+F52+I52+L52</f>
        <v>446102111</v>
      </c>
      <c r="P52" s="161">
        <f t="shared" si="28"/>
        <v>268108710</v>
      </c>
      <c r="Q52" s="161">
        <f t="shared" si="28"/>
        <v>268108710</v>
      </c>
      <c r="R52" s="162">
        <f>C52+F52+I52+L52</f>
        <v>446102111</v>
      </c>
      <c r="S52" s="161">
        <v>0</v>
      </c>
      <c r="T52" s="162">
        <f>D52+J52</f>
        <v>266970300</v>
      </c>
      <c r="U52" s="161">
        <f>D52+G52+J52+M52-T52</f>
        <v>1138410</v>
      </c>
      <c r="V52" s="162">
        <f>E52+K52+N52</f>
        <v>268108710</v>
      </c>
      <c r="W52" s="161"/>
    </row>
    <row r="53" spans="1:25" ht="13.8">
      <c r="A53" s="5">
        <v>17</v>
      </c>
      <c r="B53" s="20" t="s">
        <v>431</v>
      </c>
      <c r="C53" s="160">
        <v>44820000</v>
      </c>
      <c r="D53" s="160">
        <v>128279466</v>
      </c>
      <c r="E53" s="160">
        <v>128279466</v>
      </c>
      <c r="F53" s="161"/>
      <c r="G53" s="161"/>
      <c r="H53" s="161"/>
      <c r="I53" s="161"/>
      <c r="J53" s="161"/>
      <c r="K53" s="161"/>
      <c r="L53" s="161"/>
      <c r="M53" s="161"/>
      <c r="N53" s="161"/>
      <c r="O53" s="161">
        <f t="shared" si="28"/>
        <v>44820000</v>
      </c>
      <c r="P53" s="161">
        <f t="shared" si="28"/>
        <v>128279466</v>
      </c>
      <c r="Q53" s="161">
        <f t="shared" si="28"/>
        <v>128279466</v>
      </c>
      <c r="R53" s="162">
        <f>C53</f>
        <v>44820000</v>
      </c>
      <c r="S53" s="161">
        <v>0</v>
      </c>
      <c r="T53" s="162">
        <f>D53</f>
        <v>128279466</v>
      </c>
      <c r="U53" s="161">
        <v>0</v>
      </c>
      <c r="V53" s="162">
        <f>E53+K53+N53</f>
        <v>128279466</v>
      </c>
      <c r="W53" s="161">
        <v>0</v>
      </c>
    </row>
    <row r="54" spans="1:25" ht="27.6">
      <c r="A54" s="5">
        <v>18</v>
      </c>
      <c r="B54" s="11" t="s">
        <v>54</v>
      </c>
      <c r="C54" s="169">
        <f t="shared" ref="C54:N54" si="29">F23+I23</f>
        <v>0</v>
      </c>
      <c r="D54" s="169">
        <f t="shared" si="29"/>
        <v>0</v>
      </c>
      <c r="E54" s="169">
        <f t="shared" si="29"/>
        <v>0</v>
      </c>
      <c r="F54" s="169">
        <f t="shared" si="29"/>
        <v>0</v>
      </c>
      <c r="G54" s="169">
        <f t="shared" si="29"/>
        <v>0</v>
      </c>
      <c r="H54" s="169">
        <f t="shared" si="29"/>
        <v>0</v>
      </c>
      <c r="I54" s="169">
        <f t="shared" si="29"/>
        <v>0</v>
      </c>
      <c r="J54" s="169">
        <f t="shared" si="29"/>
        <v>0</v>
      </c>
      <c r="K54" s="169">
        <f t="shared" si="29"/>
        <v>0</v>
      </c>
      <c r="L54" s="169">
        <f t="shared" si="29"/>
        <v>0</v>
      </c>
      <c r="M54" s="169">
        <f t="shared" si="29"/>
        <v>0</v>
      </c>
      <c r="N54" s="169">
        <f t="shared" si="29"/>
        <v>0</v>
      </c>
      <c r="O54" s="161">
        <f t="shared" si="28"/>
        <v>0</v>
      </c>
      <c r="P54" s="161">
        <f t="shared" si="28"/>
        <v>0</v>
      </c>
      <c r="Q54" s="161">
        <f t="shared" si="28"/>
        <v>0</v>
      </c>
      <c r="R54" s="162">
        <f>C54+F54+I54+L54</f>
        <v>0</v>
      </c>
      <c r="S54" s="161">
        <v>0</v>
      </c>
      <c r="T54" s="162">
        <v>0</v>
      </c>
      <c r="U54" s="161">
        <v>0</v>
      </c>
      <c r="V54" s="162">
        <v>0</v>
      </c>
      <c r="W54" s="161">
        <v>0</v>
      </c>
    </row>
    <row r="55" spans="1:25" ht="13.8">
      <c r="A55" s="5">
        <v>19</v>
      </c>
      <c r="B55" s="20" t="s">
        <v>432</v>
      </c>
      <c r="C55" s="160">
        <f t="shared" ref="C55:D55" si="30">SUM(C56:C58)</f>
        <v>0</v>
      </c>
      <c r="D55" s="160">
        <f t="shared" si="30"/>
        <v>1001847</v>
      </c>
      <c r="E55" s="160">
        <f t="shared" ref="E55" si="31">SUM(E56:E58)</f>
        <v>1001847</v>
      </c>
      <c r="F55" s="161">
        <f t="shared" ref="F55:S55" si="32">SUM(F56:F58)</f>
        <v>0</v>
      </c>
      <c r="G55" s="161">
        <f t="shared" si="32"/>
        <v>0</v>
      </c>
      <c r="H55" s="161">
        <f t="shared" si="32"/>
        <v>0</v>
      </c>
      <c r="I55" s="161">
        <f t="shared" si="32"/>
        <v>0</v>
      </c>
      <c r="J55" s="161">
        <f t="shared" si="32"/>
        <v>0</v>
      </c>
      <c r="K55" s="161">
        <f t="shared" si="32"/>
        <v>0</v>
      </c>
      <c r="L55" s="161">
        <f t="shared" si="32"/>
        <v>0</v>
      </c>
      <c r="M55" s="161">
        <f t="shared" si="32"/>
        <v>0</v>
      </c>
      <c r="N55" s="161">
        <f t="shared" si="32"/>
        <v>0</v>
      </c>
      <c r="O55" s="161">
        <f t="shared" si="32"/>
        <v>0</v>
      </c>
      <c r="P55" s="161">
        <f t="shared" si="32"/>
        <v>1001847</v>
      </c>
      <c r="Q55" s="161">
        <f t="shared" si="32"/>
        <v>1001847</v>
      </c>
      <c r="R55" s="162">
        <f t="shared" si="32"/>
        <v>0</v>
      </c>
      <c r="S55" s="161">
        <f t="shared" si="32"/>
        <v>0</v>
      </c>
      <c r="T55" s="162">
        <f>SUM(T56:T58)</f>
        <v>1847</v>
      </c>
      <c r="U55" s="160">
        <f t="shared" ref="U55:W55" si="33">SUM(U56:U58)</f>
        <v>1000000</v>
      </c>
      <c r="V55" s="162">
        <f t="shared" si="33"/>
        <v>1847</v>
      </c>
      <c r="W55" s="160">
        <f t="shared" si="33"/>
        <v>1000000</v>
      </c>
    </row>
    <row r="56" spans="1:25" ht="13.8">
      <c r="A56" s="5">
        <v>20</v>
      </c>
      <c r="B56" s="26" t="s">
        <v>56</v>
      </c>
      <c r="C56" s="163"/>
      <c r="D56" s="163"/>
      <c r="E56" s="163"/>
      <c r="F56" s="172"/>
      <c r="G56" s="172"/>
      <c r="H56" s="172"/>
      <c r="I56" s="172"/>
      <c r="J56" s="172"/>
      <c r="K56" s="172"/>
      <c r="L56" s="172"/>
      <c r="M56" s="172"/>
      <c r="N56" s="172"/>
      <c r="O56" s="161">
        <f t="shared" ref="O56:Q58" si="34">C56+F56+I56+L56</f>
        <v>0</v>
      </c>
      <c r="P56" s="161">
        <f t="shared" si="34"/>
        <v>0</v>
      </c>
      <c r="Q56" s="161">
        <f t="shared" si="34"/>
        <v>0</v>
      </c>
      <c r="R56" s="162">
        <f>C56+F56+I56+L56</f>
        <v>0</v>
      </c>
      <c r="S56" s="161">
        <v>0</v>
      </c>
      <c r="T56" s="162">
        <v>0</v>
      </c>
      <c r="U56" s="161">
        <v>0</v>
      </c>
      <c r="V56" s="162">
        <v>0</v>
      </c>
      <c r="W56" s="161">
        <v>0</v>
      </c>
    </row>
    <row r="57" spans="1:25" ht="27.6">
      <c r="A57" s="5">
        <v>21</v>
      </c>
      <c r="B57" s="26" t="s">
        <v>397</v>
      </c>
      <c r="C57" s="163"/>
      <c r="D57" s="163">
        <v>1847</v>
      </c>
      <c r="E57" s="163">
        <v>1847</v>
      </c>
      <c r="F57" s="172"/>
      <c r="G57" s="172"/>
      <c r="H57" s="172"/>
      <c r="I57" s="172"/>
      <c r="J57" s="172"/>
      <c r="K57" s="172"/>
      <c r="L57" s="172"/>
      <c r="M57" s="172"/>
      <c r="N57" s="172"/>
      <c r="O57" s="161">
        <f t="shared" si="34"/>
        <v>0</v>
      </c>
      <c r="P57" s="161">
        <f t="shared" si="34"/>
        <v>1847</v>
      </c>
      <c r="Q57" s="161">
        <f t="shared" si="34"/>
        <v>1847</v>
      </c>
      <c r="R57" s="162">
        <f>C57+F57+I57+L57</f>
        <v>0</v>
      </c>
      <c r="S57" s="161">
        <v>0</v>
      </c>
      <c r="T57" s="162">
        <f>P57</f>
        <v>1847</v>
      </c>
      <c r="U57" s="161">
        <v>0</v>
      </c>
      <c r="V57" s="162">
        <f>Q57</f>
        <v>1847</v>
      </c>
      <c r="W57" s="161">
        <v>0</v>
      </c>
    </row>
    <row r="58" spans="1:25" ht="27.6">
      <c r="A58" s="5">
        <v>22</v>
      </c>
      <c r="B58" s="26" t="s">
        <v>59</v>
      </c>
      <c r="C58" s="163">
        <v>0</v>
      </c>
      <c r="D58" s="163">
        <v>1000000</v>
      </c>
      <c r="E58" s="163">
        <v>1000000</v>
      </c>
      <c r="F58" s="172"/>
      <c r="G58" s="172"/>
      <c r="H58" s="172"/>
      <c r="I58" s="172"/>
      <c r="J58" s="172"/>
      <c r="K58" s="172"/>
      <c r="L58" s="172"/>
      <c r="M58" s="172"/>
      <c r="N58" s="172"/>
      <c r="O58" s="161">
        <f t="shared" si="34"/>
        <v>0</v>
      </c>
      <c r="P58" s="161">
        <f t="shared" si="34"/>
        <v>1000000</v>
      </c>
      <c r="Q58" s="161">
        <f t="shared" si="34"/>
        <v>1000000</v>
      </c>
      <c r="R58" s="162">
        <f>C58+F58+I58+L58</f>
        <v>0</v>
      </c>
      <c r="S58" s="161">
        <v>0</v>
      </c>
      <c r="T58" s="162">
        <v>0</v>
      </c>
      <c r="U58" s="161">
        <f>P58</f>
        <v>1000000</v>
      </c>
      <c r="V58" s="162">
        <v>0</v>
      </c>
      <c r="W58" s="161">
        <f>Q58</f>
        <v>1000000</v>
      </c>
    </row>
    <row r="59" spans="1:25" s="25" customFormat="1" ht="13.8">
      <c r="A59" s="5">
        <v>23</v>
      </c>
      <c r="B59" s="24" t="s">
        <v>60</v>
      </c>
      <c r="C59" s="170">
        <f>C52+C53+C54+C55</f>
        <v>489622111</v>
      </c>
      <c r="D59" s="170">
        <f t="shared" ref="D59:W59" si="35">D52+D53+D54+D55</f>
        <v>392950358</v>
      </c>
      <c r="E59" s="170">
        <f t="shared" si="35"/>
        <v>392950358</v>
      </c>
      <c r="F59" s="170">
        <f t="shared" si="35"/>
        <v>0</v>
      </c>
      <c r="G59" s="170">
        <f t="shared" si="35"/>
        <v>0</v>
      </c>
      <c r="H59" s="170">
        <f t="shared" si="35"/>
        <v>0</v>
      </c>
      <c r="I59" s="170">
        <f t="shared" si="35"/>
        <v>200000</v>
      </c>
      <c r="J59" s="170">
        <f t="shared" si="35"/>
        <v>3301255</v>
      </c>
      <c r="K59" s="170">
        <f t="shared" si="35"/>
        <v>3301255</v>
      </c>
      <c r="L59" s="170">
        <f t="shared" si="35"/>
        <v>1100000</v>
      </c>
      <c r="M59" s="170">
        <f t="shared" si="35"/>
        <v>1138410</v>
      </c>
      <c r="N59" s="170">
        <f t="shared" si="35"/>
        <v>1138410</v>
      </c>
      <c r="O59" s="170">
        <f t="shared" si="35"/>
        <v>490922111</v>
      </c>
      <c r="P59" s="170">
        <f>P52+P53+P54+P55</f>
        <v>397390023</v>
      </c>
      <c r="Q59" s="170">
        <f t="shared" si="35"/>
        <v>397390023</v>
      </c>
      <c r="R59" s="170">
        <f t="shared" si="35"/>
        <v>490922111</v>
      </c>
      <c r="S59" s="170">
        <f t="shared" si="35"/>
        <v>0</v>
      </c>
      <c r="T59" s="170">
        <f t="shared" si="35"/>
        <v>395251613</v>
      </c>
      <c r="U59" s="170">
        <f t="shared" si="35"/>
        <v>2138410</v>
      </c>
      <c r="V59" s="170">
        <f t="shared" si="35"/>
        <v>396390023</v>
      </c>
      <c r="W59" s="170">
        <f t="shared" si="35"/>
        <v>1000000</v>
      </c>
      <c r="X59" s="179"/>
      <c r="Y59" s="179"/>
    </row>
    <row r="60" spans="1:25" s="27" customFormat="1" ht="13.8">
      <c r="A60" s="5">
        <v>24</v>
      </c>
      <c r="B60" s="13" t="s">
        <v>63</v>
      </c>
      <c r="C60" s="167">
        <f>C59+C51-C54-C40</f>
        <v>748545444</v>
      </c>
      <c r="D60" s="167">
        <f t="shared" ref="D60:W60" si="36">D59+D51-D54-D40</f>
        <v>971257688</v>
      </c>
      <c r="E60" s="167">
        <f t="shared" si="36"/>
        <v>746153677</v>
      </c>
      <c r="F60" s="167">
        <f t="shared" si="36"/>
        <v>95114820</v>
      </c>
      <c r="G60" s="167">
        <f t="shared" si="36"/>
        <v>104993719</v>
      </c>
      <c r="H60" s="167">
        <f t="shared" si="36"/>
        <v>94264783</v>
      </c>
      <c r="I60" s="167">
        <f t="shared" si="36"/>
        <v>267358444</v>
      </c>
      <c r="J60" s="167">
        <f t="shared" si="36"/>
        <v>306140307</v>
      </c>
      <c r="K60" s="167">
        <f t="shared" si="36"/>
        <v>286389424</v>
      </c>
      <c r="L60" s="167">
        <f t="shared" si="36"/>
        <v>155742222</v>
      </c>
      <c r="M60" s="167">
        <f t="shared" si="36"/>
        <v>173233228</v>
      </c>
      <c r="N60" s="167">
        <f t="shared" si="36"/>
        <v>164823598</v>
      </c>
      <c r="O60" s="167">
        <f>O59+O51-O54-O40</f>
        <v>1266760930</v>
      </c>
      <c r="P60" s="167">
        <f>P59+P51-P54-P40</f>
        <v>1555624942</v>
      </c>
      <c r="Q60" s="167">
        <f t="shared" si="36"/>
        <v>1291631482</v>
      </c>
      <c r="R60" s="167">
        <f>R59+R51-R54-R40</f>
        <v>1214460930</v>
      </c>
      <c r="S60" s="167">
        <f t="shared" si="36"/>
        <v>52300000</v>
      </c>
      <c r="T60" s="167">
        <f t="shared" si="36"/>
        <v>1482461230</v>
      </c>
      <c r="U60" s="167">
        <f t="shared" si="36"/>
        <v>73163712</v>
      </c>
      <c r="V60" s="167">
        <f t="shared" si="36"/>
        <v>1219606180</v>
      </c>
      <c r="W60" s="167">
        <f t="shared" si="36"/>
        <v>72025302</v>
      </c>
      <c r="X60" s="180"/>
      <c r="Y60" s="180"/>
    </row>
    <row r="61" spans="1:25" ht="13.8">
      <c r="A61" s="5">
        <v>25</v>
      </c>
      <c r="B61" s="14" t="s">
        <v>592</v>
      </c>
      <c r="C61" s="160">
        <f>C62+C63</f>
        <v>6884150</v>
      </c>
      <c r="D61" s="160">
        <f t="shared" ref="D61:Q61" si="37">D62+D63</f>
        <v>88054668</v>
      </c>
      <c r="E61" s="160">
        <f t="shared" si="37"/>
        <v>88054668</v>
      </c>
      <c r="F61" s="160">
        <f t="shared" si="37"/>
        <v>0</v>
      </c>
      <c r="G61" s="160">
        <f t="shared" si="37"/>
        <v>0</v>
      </c>
      <c r="H61" s="160">
        <f t="shared" si="37"/>
        <v>0</v>
      </c>
      <c r="I61" s="160">
        <f t="shared" si="37"/>
        <v>0</v>
      </c>
      <c r="J61" s="160">
        <f t="shared" si="37"/>
        <v>0</v>
      </c>
      <c r="K61" s="160">
        <f t="shared" si="37"/>
        <v>0</v>
      </c>
      <c r="L61" s="160">
        <f t="shared" si="37"/>
        <v>0</v>
      </c>
      <c r="M61" s="160">
        <f t="shared" si="37"/>
        <v>0</v>
      </c>
      <c r="N61" s="160">
        <f t="shared" si="37"/>
        <v>0</v>
      </c>
      <c r="O61" s="160">
        <f t="shared" si="37"/>
        <v>6884150</v>
      </c>
      <c r="P61" s="160">
        <f t="shared" si="37"/>
        <v>88054668</v>
      </c>
      <c r="Q61" s="160">
        <f t="shared" si="37"/>
        <v>88054668</v>
      </c>
      <c r="R61" s="162">
        <f>R62+R63</f>
        <v>6884150</v>
      </c>
      <c r="S61" s="162">
        <f t="shared" ref="S61:W61" si="38">S62+S63</f>
        <v>0</v>
      </c>
      <c r="T61" s="162">
        <f t="shared" si="38"/>
        <v>88054668</v>
      </c>
      <c r="U61" s="162">
        <f t="shared" si="38"/>
        <v>0</v>
      </c>
      <c r="V61" s="162">
        <f t="shared" si="38"/>
        <v>88054668</v>
      </c>
      <c r="W61" s="162">
        <f t="shared" si="38"/>
        <v>0</v>
      </c>
    </row>
    <row r="62" spans="1:25" ht="13.8">
      <c r="B62" s="14" t="s">
        <v>704</v>
      </c>
      <c r="C62" s="160">
        <v>0</v>
      </c>
      <c r="D62" s="160">
        <v>77460840</v>
      </c>
      <c r="E62" s="160">
        <v>77460840</v>
      </c>
      <c r="F62" s="161"/>
      <c r="G62" s="161"/>
      <c r="H62" s="161"/>
      <c r="I62" s="161"/>
      <c r="J62" s="161"/>
      <c r="K62" s="161"/>
      <c r="L62" s="161"/>
      <c r="M62" s="161"/>
      <c r="N62" s="161"/>
      <c r="O62" s="161">
        <f t="shared" ref="O62:Q63" si="39">C62+F62+I62+L62</f>
        <v>0</v>
      </c>
      <c r="P62" s="161">
        <f t="shared" si="39"/>
        <v>77460840</v>
      </c>
      <c r="Q62" s="161">
        <f t="shared" si="39"/>
        <v>77460840</v>
      </c>
      <c r="R62" s="162"/>
      <c r="S62" s="162"/>
      <c r="T62" s="162">
        <f>P62</f>
        <v>77460840</v>
      </c>
      <c r="U62" s="162"/>
      <c r="V62" s="162">
        <f>Q62</f>
        <v>77460840</v>
      </c>
      <c r="W62" s="162"/>
    </row>
    <row r="63" spans="1:25" ht="13.8">
      <c r="A63" s="5">
        <v>25</v>
      </c>
      <c r="B63" s="14" t="s">
        <v>593</v>
      </c>
      <c r="C63" s="160">
        <v>6884150</v>
      </c>
      <c r="D63" s="160">
        <v>10593828</v>
      </c>
      <c r="E63" s="160">
        <v>10593828</v>
      </c>
      <c r="F63" s="161">
        <v>0</v>
      </c>
      <c r="G63" s="161">
        <v>0</v>
      </c>
      <c r="H63" s="161"/>
      <c r="I63" s="161">
        <v>0</v>
      </c>
      <c r="J63" s="161">
        <v>0</v>
      </c>
      <c r="K63" s="161"/>
      <c r="L63" s="161">
        <v>0</v>
      </c>
      <c r="M63" s="161">
        <v>0</v>
      </c>
      <c r="N63" s="161"/>
      <c r="O63" s="161">
        <f t="shared" si="39"/>
        <v>6884150</v>
      </c>
      <c r="P63" s="161">
        <f t="shared" si="39"/>
        <v>10593828</v>
      </c>
      <c r="Q63" s="161">
        <f t="shared" si="39"/>
        <v>10593828</v>
      </c>
      <c r="R63" s="162">
        <f>C63+F63+I63+L63</f>
        <v>6884150</v>
      </c>
      <c r="S63" s="162">
        <v>0</v>
      </c>
      <c r="T63" s="162">
        <f>E63+H63+K63+N63</f>
        <v>10593828</v>
      </c>
      <c r="U63" s="162">
        <v>0</v>
      </c>
      <c r="V63" s="162">
        <f>G63+J63+M63+P63</f>
        <v>10593828</v>
      </c>
      <c r="W63" s="162">
        <v>0</v>
      </c>
    </row>
    <row r="64" spans="1:25" s="27" customFormat="1" ht="13.8">
      <c r="A64" s="5">
        <v>26</v>
      </c>
      <c r="B64" s="361" t="s">
        <v>65</v>
      </c>
      <c r="C64" s="175">
        <f>C60+C61</f>
        <v>755429594</v>
      </c>
      <c r="D64" s="175">
        <f t="shared" ref="D64:W64" si="40">D60+D61</f>
        <v>1059312356</v>
      </c>
      <c r="E64" s="175">
        <f t="shared" si="40"/>
        <v>834208345</v>
      </c>
      <c r="F64" s="175">
        <f t="shared" si="40"/>
        <v>95114820</v>
      </c>
      <c r="G64" s="175">
        <f t="shared" si="40"/>
        <v>104993719</v>
      </c>
      <c r="H64" s="175">
        <f t="shared" si="40"/>
        <v>94264783</v>
      </c>
      <c r="I64" s="175">
        <f t="shared" si="40"/>
        <v>267358444</v>
      </c>
      <c r="J64" s="175">
        <f t="shared" si="40"/>
        <v>306140307</v>
      </c>
      <c r="K64" s="175">
        <f t="shared" si="40"/>
        <v>286389424</v>
      </c>
      <c r="L64" s="175">
        <f t="shared" si="40"/>
        <v>155742222</v>
      </c>
      <c r="M64" s="175">
        <f t="shared" si="40"/>
        <v>173233228</v>
      </c>
      <c r="N64" s="175">
        <f t="shared" si="40"/>
        <v>164823598</v>
      </c>
      <c r="O64" s="175">
        <f t="shared" si="40"/>
        <v>1273645080</v>
      </c>
      <c r="P64" s="175">
        <f t="shared" si="40"/>
        <v>1643679610</v>
      </c>
      <c r="Q64" s="175">
        <f t="shared" si="40"/>
        <v>1379686150</v>
      </c>
      <c r="R64" s="175">
        <f t="shared" si="40"/>
        <v>1221345080</v>
      </c>
      <c r="S64" s="175">
        <f t="shared" si="40"/>
        <v>52300000</v>
      </c>
      <c r="T64" s="175">
        <f t="shared" si="40"/>
        <v>1570515898</v>
      </c>
      <c r="U64" s="175">
        <f t="shared" si="40"/>
        <v>73163712</v>
      </c>
      <c r="V64" s="175" t="s">
        <v>731</v>
      </c>
      <c r="W64" s="175">
        <f t="shared" si="40"/>
        <v>72025302</v>
      </c>
      <c r="X64" s="180"/>
      <c r="Y64" s="180"/>
    </row>
    <row r="65" spans="2:13" ht="15">
      <c r="B65" s="28"/>
      <c r="L65" s="181"/>
      <c r="M65" s="181"/>
    </row>
    <row r="66" spans="2:13" ht="15">
      <c r="B66" s="28"/>
      <c r="L66" s="181"/>
      <c r="M66" s="181"/>
    </row>
    <row r="67" spans="2:13" ht="60">
      <c r="B67" s="28" t="s">
        <v>66</v>
      </c>
    </row>
    <row r="68" spans="2:13" ht="15">
      <c r="B68" s="28"/>
    </row>
    <row r="69" spans="2:13" ht="15">
      <c r="B69" s="28"/>
    </row>
    <row r="70" spans="2:13" ht="15">
      <c r="B70" s="28"/>
    </row>
    <row r="71" spans="2:13" ht="15">
      <c r="B71" s="28"/>
    </row>
    <row r="72" spans="2:13" ht="15">
      <c r="B72" s="28"/>
    </row>
    <row r="73" spans="2:13" ht="15">
      <c r="B73" s="28"/>
    </row>
    <row r="74" spans="2:13" ht="15">
      <c r="B74" s="28"/>
    </row>
    <row r="75" spans="2:13" ht="15">
      <c r="B75" s="28"/>
    </row>
    <row r="76" spans="2:13" ht="15">
      <c r="B76" s="28"/>
    </row>
    <row r="77" spans="2:13" ht="15">
      <c r="B77" s="28"/>
    </row>
    <row r="78" spans="2:13" ht="15">
      <c r="B78" s="28"/>
    </row>
    <row r="79" spans="2:13" ht="15">
      <c r="B79" s="28"/>
    </row>
    <row r="80" spans="2:13" ht="15">
      <c r="B80" s="28"/>
    </row>
    <row r="81" spans="2:2" ht="15">
      <c r="B81" s="28"/>
    </row>
    <row r="82" spans="2:2" ht="15">
      <c r="B82" s="28"/>
    </row>
    <row r="83" spans="2:2" ht="15">
      <c r="B83" s="28"/>
    </row>
    <row r="84" spans="2:2" ht="15">
      <c r="B84" s="28"/>
    </row>
    <row r="85" spans="2:2" ht="15">
      <c r="B85" s="28"/>
    </row>
    <row r="86" spans="2:2" ht="15">
      <c r="B86" s="28"/>
    </row>
    <row r="87" spans="2:2" ht="15">
      <c r="B87" s="28"/>
    </row>
    <row r="88" spans="2:2" ht="15">
      <c r="B88" s="28"/>
    </row>
    <row r="89" spans="2:2" ht="15">
      <c r="B89" s="28"/>
    </row>
    <row r="90" spans="2:2" ht="15">
      <c r="B90" s="28"/>
    </row>
    <row r="91" spans="2:2" ht="15">
      <c r="B91" s="28"/>
    </row>
    <row r="92" spans="2:2" ht="15">
      <c r="B92" s="28"/>
    </row>
    <row r="93" spans="2:2" ht="15">
      <c r="B93" s="28"/>
    </row>
    <row r="94" spans="2:2" ht="15">
      <c r="B94" s="28"/>
    </row>
    <row r="95" spans="2:2" ht="15">
      <c r="B95" s="28"/>
    </row>
    <row r="96" spans="2:2" ht="15">
      <c r="B96" s="28"/>
    </row>
    <row r="97" spans="2:2" ht="15">
      <c r="B97" s="28"/>
    </row>
    <row r="98" spans="2:2" ht="15">
      <c r="B98" s="28"/>
    </row>
    <row r="99" spans="2:2" ht="15">
      <c r="B99" s="28"/>
    </row>
    <row r="100" spans="2:2" ht="15">
      <c r="B100" s="28"/>
    </row>
    <row r="101" spans="2:2" ht="15">
      <c r="B101" s="28"/>
    </row>
    <row r="102" spans="2:2" ht="15">
      <c r="B102" s="28"/>
    </row>
    <row r="103" spans="2:2" ht="15">
      <c r="B103" s="28"/>
    </row>
    <row r="104" spans="2:2" ht="15">
      <c r="B104" s="28"/>
    </row>
    <row r="105" spans="2:2" ht="15">
      <c r="B105" s="28"/>
    </row>
    <row r="106" spans="2:2" ht="15">
      <c r="B106" s="28"/>
    </row>
    <row r="107" spans="2:2" ht="15">
      <c r="B107" s="28"/>
    </row>
    <row r="108" spans="2:2" ht="15">
      <c r="B108" s="28"/>
    </row>
    <row r="109" spans="2:2" ht="15">
      <c r="B109" s="28"/>
    </row>
    <row r="110" spans="2:2" ht="15">
      <c r="B110" s="28"/>
    </row>
    <row r="111" spans="2:2" ht="15">
      <c r="B111" s="28"/>
    </row>
    <row r="112" spans="2:2" ht="15">
      <c r="B112" s="28"/>
    </row>
    <row r="113" spans="2:2" ht="15">
      <c r="B113" s="28"/>
    </row>
    <row r="114" spans="2:2" ht="15">
      <c r="B114" s="28"/>
    </row>
    <row r="115" spans="2:2" ht="15">
      <c r="B115" s="28"/>
    </row>
    <row r="116" spans="2:2" ht="15">
      <c r="B116" s="28"/>
    </row>
    <row r="117" spans="2:2" ht="15">
      <c r="B117" s="28"/>
    </row>
    <row r="118" spans="2:2" ht="15">
      <c r="B118" s="28"/>
    </row>
    <row r="119" spans="2:2" ht="15">
      <c r="B119" s="28"/>
    </row>
    <row r="120" spans="2:2" ht="15">
      <c r="B120" s="28"/>
    </row>
    <row r="121" spans="2:2" ht="15">
      <c r="B121" s="28"/>
    </row>
    <row r="122" spans="2:2" ht="15">
      <c r="B122" s="28"/>
    </row>
  </sheetData>
  <phoneticPr fontId="5" type="noConversion"/>
  <printOptions verticalCentered="1"/>
  <pageMargins left="0.31" right="0.34" top="0.69" bottom="0.66" header="0.51181102362204722" footer="0.51181102362204722"/>
  <pageSetup paperSize="9" scale="30" fitToHeight="2" orientation="landscape" r:id="rId1"/>
  <headerFooter alignWithMargins="0"/>
  <rowBreaks count="1" manualBreakCount="1">
    <brk id="31" max="2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G33"/>
  <sheetViews>
    <sheetView workbookViewId="0">
      <selection activeCell="B1" sqref="B1:E1"/>
    </sheetView>
  </sheetViews>
  <sheetFormatPr defaultColWidth="9.109375" defaultRowHeight="13.2"/>
  <cols>
    <col min="1" max="1" width="6.77734375" style="60" customWidth="1"/>
    <col min="2" max="2" width="51.109375" style="1" customWidth="1"/>
    <col min="3" max="3" width="21.77734375" style="1" customWidth="1"/>
    <col min="4" max="4" width="17.109375" style="1" customWidth="1"/>
    <col min="5" max="5" width="19.21875" style="189" customWidth="1"/>
    <col min="6" max="6" width="13.88671875" style="1" customWidth="1"/>
    <col min="7" max="7" width="12.88671875" style="1" customWidth="1"/>
    <col min="8" max="8" width="13.6640625" style="1" customWidth="1"/>
    <col min="9" max="9" width="20.77734375" style="1" customWidth="1"/>
    <col min="10" max="10" width="18" style="1" customWidth="1"/>
    <col min="11" max="16384" width="9.109375" style="1"/>
  </cols>
  <sheetData>
    <row r="1" spans="1:7">
      <c r="B1" s="391" t="s">
        <v>741</v>
      </c>
      <c r="C1" s="391"/>
      <c r="D1" s="391"/>
      <c r="E1" s="391"/>
    </row>
    <row r="2" spans="1:7" ht="19.5" customHeight="1">
      <c r="B2" s="391"/>
      <c r="C2" s="391"/>
      <c r="D2" s="391"/>
      <c r="E2" s="391"/>
    </row>
    <row r="3" spans="1:7" ht="21">
      <c r="B3" s="86" t="s">
        <v>676</v>
      </c>
    </row>
    <row r="4" spans="1:7">
      <c r="E4" s="189" t="s">
        <v>85</v>
      </c>
    </row>
    <row r="5" spans="1:7">
      <c r="B5" s="71" t="s">
        <v>6</v>
      </c>
      <c r="C5" s="71" t="s">
        <v>159</v>
      </c>
      <c r="D5" s="71" t="s">
        <v>8</v>
      </c>
      <c r="E5" s="375" t="s">
        <v>9</v>
      </c>
    </row>
    <row r="6" spans="1:7" ht="26.4">
      <c r="A6" s="60">
        <v>1</v>
      </c>
      <c r="B6" s="372" t="s">
        <v>160</v>
      </c>
      <c r="C6" s="373" t="s">
        <v>677</v>
      </c>
      <c r="D6" s="373" t="s">
        <v>161</v>
      </c>
      <c r="E6" s="374" t="s">
        <v>162</v>
      </c>
    </row>
    <row r="7" spans="1:7" ht="30.6">
      <c r="A7" s="60">
        <v>2</v>
      </c>
      <c r="B7" s="35" t="s">
        <v>285</v>
      </c>
      <c r="C7" s="99">
        <f>91666096+D7</f>
        <v>96975756</v>
      </c>
      <c r="D7" s="99">
        <v>5309660</v>
      </c>
      <c r="E7" s="190" t="s">
        <v>459</v>
      </c>
      <c r="G7" s="262"/>
    </row>
    <row r="8" spans="1:7">
      <c r="A8" s="60">
        <v>3</v>
      </c>
      <c r="B8" s="35" t="s">
        <v>286</v>
      </c>
      <c r="C8" s="99">
        <v>41879269</v>
      </c>
      <c r="D8" s="99">
        <v>3985100</v>
      </c>
      <c r="E8" s="190" t="s">
        <v>460</v>
      </c>
      <c r="G8" s="262"/>
    </row>
    <row r="9" spans="1:7">
      <c r="A9" s="60">
        <v>4</v>
      </c>
      <c r="B9" s="35" t="s">
        <v>287</v>
      </c>
      <c r="C9" s="99">
        <v>57751657</v>
      </c>
      <c r="D9" s="99">
        <v>0</v>
      </c>
      <c r="E9" s="191"/>
      <c r="G9" s="262"/>
    </row>
    <row r="10" spans="1:7" ht="20.399999999999999">
      <c r="A10" s="60">
        <v>5</v>
      </c>
      <c r="B10" s="35" t="s">
        <v>112</v>
      </c>
      <c r="C10" s="99">
        <v>0</v>
      </c>
      <c r="D10" s="99">
        <v>0</v>
      </c>
      <c r="E10" s="190" t="s">
        <v>678</v>
      </c>
      <c r="G10" s="262"/>
    </row>
    <row r="11" spans="1:7">
      <c r="A11" s="60">
        <v>6</v>
      </c>
      <c r="B11" s="35" t="s">
        <v>288</v>
      </c>
      <c r="C11" s="99">
        <v>41942320</v>
      </c>
      <c r="D11" s="99">
        <v>0</v>
      </c>
      <c r="E11" s="191"/>
      <c r="G11" s="262"/>
    </row>
    <row r="12" spans="1:7">
      <c r="A12" s="60">
        <v>7</v>
      </c>
      <c r="B12" s="35" t="s">
        <v>289</v>
      </c>
      <c r="C12" s="99">
        <v>5856572</v>
      </c>
      <c r="D12" s="99">
        <v>0</v>
      </c>
      <c r="E12" s="191"/>
      <c r="G12" s="262"/>
    </row>
    <row r="13" spans="1:7" ht="14.4" thickBot="1">
      <c r="A13" s="60">
        <v>8</v>
      </c>
      <c r="B13" s="101" t="s">
        <v>163</v>
      </c>
      <c r="C13" s="102">
        <f>SUM(C7:C12)</f>
        <v>244405574</v>
      </c>
      <c r="D13" s="102">
        <f>SUM(D7:D12)</f>
        <v>9294760</v>
      </c>
      <c r="E13" s="192"/>
      <c r="G13" s="262"/>
    </row>
    <row r="14" spans="1:7" ht="26.4">
      <c r="A14" s="60">
        <v>9</v>
      </c>
      <c r="B14" s="97" t="s">
        <v>164</v>
      </c>
      <c r="C14" s="370" t="s">
        <v>677</v>
      </c>
      <c r="D14" s="98" t="s">
        <v>161</v>
      </c>
      <c r="E14" s="193" t="s">
        <v>162</v>
      </c>
      <c r="G14" s="262"/>
    </row>
    <row r="15" spans="1:7" ht="13.8">
      <c r="A15" s="60">
        <v>10</v>
      </c>
      <c r="B15" s="104"/>
      <c r="C15" s="15">
        <v>0</v>
      </c>
      <c r="D15" s="15">
        <v>0</v>
      </c>
      <c r="E15" s="191"/>
    </row>
    <row r="16" spans="1:7" ht="13.8">
      <c r="A16" s="60">
        <v>11</v>
      </c>
      <c r="B16" s="104"/>
      <c r="C16" s="15"/>
      <c r="D16" s="15"/>
      <c r="E16" s="191"/>
    </row>
    <row r="17" spans="1:5" ht="14.4" thickBot="1">
      <c r="A17" s="60">
        <v>12</v>
      </c>
      <c r="B17" s="101" t="s">
        <v>165</v>
      </c>
      <c r="C17" s="102">
        <f>SUM(C15:C16)</f>
        <v>0</v>
      </c>
      <c r="D17" s="103">
        <f>SUM(D15:D16)</f>
        <v>0</v>
      </c>
      <c r="E17" s="192"/>
    </row>
    <row r="18" spans="1:5" ht="26.4">
      <c r="A18" s="60">
        <v>13</v>
      </c>
      <c r="B18" s="97" t="s">
        <v>166</v>
      </c>
      <c r="C18" s="370" t="s">
        <v>677</v>
      </c>
      <c r="D18" s="98" t="s">
        <v>161</v>
      </c>
      <c r="E18" s="193" t="s">
        <v>162</v>
      </c>
    </row>
    <row r="19" spans="1:5" ht="13.8">
      <c r="A19" s="60">
        <v>14</v>
      </c>
      <c r="B19" s="104" t="s">
        <v>167</v>
      </c>
      <c r="C19" s="100">
        <f>10276214*1.27</f>
        <v>13050791.779999999</v>
      </c>
      <c r="D19" s="100">
        <v>9045468</v>
      </c>
      <c r="E19" s="191"/>
    </row>
    <row r="20" spans="1:5" ht="13.8">
      <c r="A20" s="60">
        <v>15</v>
      </c>
      <c r="B20" s="104"/>
      <c r="C20" s="15"/>
      <c r="D20" s="15"/>
      <c r="E20" s="191"/>
    </row>
    <row r="21" spans="1:5" ht="14.4" thickBot="1">
      <c r="A21" s="60">
        <v>16</v>
      </c>
      <c r="B21" s="101" t="s">
        <v>168</v>
      </c>
      <c r="C21" s="102">
        <f>SUM(C19:C20)</f>
        <v>13050791.779999999</v>
      </c>
      <c r="D21" s="102">
        <f>SUM(D19:D20)</f>
        <v>9045468</v>
      </c>
      <c r="E21" s="194"/>
    </row>
    <row r="22" spans="1:5" ht="26.4">
      <c r="A22" s="60">
        <v>17</v>
      </c>
      <c r="B22" s="105" t="s">
        <v>169</v>
      </c>
      <c r="C22" s="370" t="s">
        <v>677</v>
      </c>
      <c r="D22" s="98" t="s">
        <v>161</v>
      </c>
      <c r="E22" s="193" t="s">
        <v>162</v>
      </c>
    </row>
    <row r="23" spans="1:5" ht="13.8">
      <c r="A23" s="60">
        <v>18</v>
      </c>
      <c r="B23" s="104" t="s">
        <v>170</v>
      </c>
      <c r="C23" s="100">
        <f>(4177229+7316889+94448+110000)*1.27</f>
        <v>14857178.82</v>
      </c>
      <c r="D23" s="100">
        <v>0</v>
      </c>
      <c r="E23" s="195"/>
    </row>
    <row r="24" spans="1:5" ht="13.8">
      <c r="A24" s="60">
        <v>19</v>
      </c>
      <c r="B24" s="104" t="s">
        <v>171</v>
      </c>
      <c r="C24" s="100">
        <f>(13698367+4311510+449055+553843+18123444)*1.27</f>
        <v>47162998.130000003</v>
      </c>
      <c r="D24" s="100">
        <v>0</v>
      </c>
      <c r="E24" s="195"/>
    </row>
    <row r="25" spans="1:5" ht="14.4" thickBot="1">
      <c r="A25" s="60">
        <v>20</v>
      </c>
      <c r="B25" s="101" t="s">
        <v>172</v>
      </c>
      <c r="C25" s="102">
        <f>SUM(C23:C24)</f>
        <v>62020176.950000003</v>
      </c>
      <c r="D25" s="102">
        <f>SUM(D23:D24)</f>
        <v>0</v>
      </c>
      <c r="E25" s="194"/>
    </row>
    <row r="26" spans="1:5" ht="26.4">
      <c r="A26" s="60">
        <v>21</v>
      </c>
      <c r="B26" s="97" t="s">
        <v>173</v>
      </c>
      <c r="C26" s="370" t="s">
        <v>677</v>
      </c>
      <c r="D26" s="98" t="s">
        <v>161</v>
      </c>
      <c r="E26" s="193" t="s">
        <v>162</v>
      </c>
    </row>
    <row r="27" spans="1:5" ht="13.8">
      <c r="A27" s="60">
        <v>22</v>
      </c>
      <c r="B27" s="104" t="s">
        <v>174</v>
      </c>
      <c r="C27" s="15"/>
      <c r="D27" s="15"/>
      <c r="E27" s="191"/>
    </row>
    <row r="28" spans="1:5" ht="13.8">
      <c r="A28" s="60">
        <v>23</v>
      </c>
      <c r="B28" s="104" t="s">
        <v>175</v>
      </c>
      <c r="C28" s="15"/>
      <c r="D28" s="15"/>
      <c r="E28" s="191"/>
    </row>
    <row r="29" spans="1:5" ht="14.4" thickBot="1">
      <c r="A29" s="60">
        <v>24</v>
      </c>
      <c r="B29" s="101" t="s">
        <v>176</v>
      </c>
      <c r="C29" s="103">
        <f>SUM(C27:C28)</f>
        <v>0</v>
      </c>
      <c r="D29" s="103">
        <f>SUM(D27:D28)</f>
        <v>0</v>
      </c>
      <c r="E29" s="192"/>
    </row>
    <row r="30" spans="1:5" ht="17.399999999999999">
      <c r="A30" s="60">
        <v>25</v>
      </c>
      <c r="B30" s="106" t="s">
        <v>177</v>
      </c>
      <c r="C30" s="221">
        <f>SUM(C13,C17,C21,C25,C29)</f>
        <v>319476542.73000002</v>
      </c>
      <c r="D30" s="221">
        <f>SUM(D13,D17,D21,D25,D29)</f>
        <v>18340228</v>
      </c>
      <c r="E30" s="196"/>
    </row>
    <row r="31" spans="1:5" ht="26.25" customHeight="1">
      <c r="B31" s="116"/>
      <c r="C31" s="116"/>
      <c r="D31" s="116"/>
      <c r="E31" s="371"/>
    </row>
    <row r="32" spans="1:5" ht="15.6">
      <c r="B32" s="345"/>
      <c r="C32" s="116"/>
      <c r="D32" s="116"/>
      <c r="E32" s="344"/>
    </row>
    <row r="33" spans="2:2" s="1" customFormat="1">
      <c r="B33" s="346"/>
    </row>
  </sheetData>
  <mergeCells count="2">
    <mergeCell ref="B1:E1"/>
    <mergeCell ref="B2:E2"/>
  </mergeCells>
  <pageMargins left="0.3" right="0.28999999999999998" top="0.74803149606299213" bottom="0.74803149606299213" header="0.31496062992125984" footer="0.31496062992125984"/>
  <pageSetup paperSize="9"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41"/>
  <sheetViews>
    <sheetView view="pageBreakPreview" topLeftCell="B1" zoomScale="60" workbookViewId="0">
      <selection activeCell="H1" sqref="H1"/>
    </sheetView>
  </sheetViews>
  <sheetFormatPr defaultColWidth="9.109375" defaultRowHeight="13.8"/>
  <cols>
    <col min="1" max="1" width="9.109375" style="1"/>
    <col min="2" max="2" width="48" style="60" customWidth="1"/>
    <col min="3" max="3" width="21.33203125" style="197" customWidth="1"/>
    <col min="4" max="5" width="21.6640625" style="197" customWidth="1"/>
    <col min="6" max="6" width="49.33203125" style="273" customWidth="1"/>
    <col min="7" max="7" width="20.109375" style="197" customWidth="1"/>
    <col min="8" max="9" width="22.33203125" style="197" customWidth="1"/>
    <col min="10" max="10" width="18" style="1" customWidth="1"/>
    <col min="11" max="16384" width="9.109375" style="1"/>
  </cols>
  <sheetData>
    <row r="1" spans="1:9">
      <c r="D1" s="198"/>
      <c r="E1" s="198"/>
      <c r="H1" s="155" t="s">
        <v>742</v>
      </c>
    </row>
    <row r="2" spans="1:9" ht="21">
      <c r="B2" s="390" t="s">
        <v>679</v>
      </c>
      <c r="F2" s="274"/>
      <c r="H2" s="155"/>
    </row>
    <row r="3" spans="1:9">
      <c r="H3" s="155" t="s">
        <v>85</v>
      </c>
    </row>
    <row r="4" spans="1:9" ht="41.4">
      <c r="B4" s="17" t="s">
        <v>1</v>
      </c>
      <c r="C4" s="199" t="s">
        <v>102</v>
      </c>
      <c r="D4" s="199" t="s">
        <v>103</v>
      </c>
      <c r="E4" s="199" t="s">
        <v>132</v>
      </c>
      <c r="F4" s="199" t="s">
        <v>1</v>
      </c>
      <c r="G4" s="199" t="s">
        <v>102</v>
      </c>
      <c r="H4" s="199" t="s">
        <v>103</v>
      </c>
      <c r="I4" s="199" t="s">
        <v>132</v>
      </c>
    </row>
    <row r="5" spans="1:9">
      <c r="B5" s="17" t="s">
        <v>6</v>
      </c>
      <c r="C5" s="199" t="s">
        <v>7</v>
      </c>
      <c r="D5" s="199" t="s">
        <v>8</v>
      </c>
      <c r="E5" s="199" t="s">
        <v>9</v>
      </c>
      <c r="F5" s="170" t="s">
        <v>10</v>
      </c>
      <c r="G5" s="199" t="s">
        <v>11</v>
      </c>
      <c r="H5" s="199" t="s">
        <v>12</v>
      </c>
      <c r="I5" s="199" t="s">
        <v>13</v>
      </c>
    </row>
    <row r="6" spans="1:9" ht="82.8">
      <c r="A6" s="1">
        <v>1</v>
      </c>
      <c r="B6" s="289" t="s">
        <v>291</v>
      </c>
      <c r="C6" s="200">
        <f>'1 bevétel-kiadás'!O7</f>
        <v>276657300</v>
      </c>
      <c r="D6" s="200">
        <f>'1 bevétel-kiadás'!P7</f>
        <v>357790317</v>
      </c>
      <c r="E6" s="200">
        <f>'1 bevétel-kiadás'!Q7</f>
        <v>357790317</v>
      </c>
      <c r="F6" s="201" t="s">
        <v>41</v>
      </c>
      <c r="G6" s="200">
        <f>'1 bevétel-kiadás'!C37+'1 bevétel-kiadás'!F37+'1 bevétel-kiadás'!I37+'1 bevétel-kiadás'!L37</f>
        <v>343323800</v>
      </c>
      <c r="H6" s="200">
        <f>'1 bevétel-kiadás'!D37+'1 bevétel-kiadás'!G37+'1 bevétel-kiadás'!J37+'1 bevétel-kiadás'!M37</f>
        <v>359216825</v>
      </c>
      <c r="I6" s="200">
        <f>'1 bevétel-kiadás'!Q37</f>
        <v>359152888</v>
      </c>
    </row>
    <row r="7" spans="1:9" ht="41.4">
      <c r="A7" s="1">
        <v>2</v>
      </c>
      <c r="B7" s="289" t="s">
        <v>292</v>
      </c>
      <c r="C7" s="200">
        <f>SUM(C8:C11)</f>
        <v>204000000</v>
      </c>
      <c r="D7" s="200">
        <f>'1 bevétel-kiadás'!D9+'1 bevétel-kiadás'!D10+'1 bevétel-kiadás'!D11+'1 bevétel-kiadás'!D12</f>
        <v>239095914</v>
      </c>
      <c r="E7" s="200">
        <f>SUM(E8:E11)</f>
        <v>239095914</v>
      </c>
      <c r="F7" s="201" t="s">
        <v>42</v>
      </c>
      <c r="G7" s="200">
        <f>'1 bevétel-kiadás'!C38+'1 bevétel-kiadás'!F38+'1 bevétel-kiadás'!I38+'1 bevétel-kiadás'!L38</f>
        <v>48035938</v>
      </c>
      <c r="H7" s="200">
        <f>'1 bevétel-kiadás'!D38+'1 bevétel-kiadás'!G38+'1 bevétel-kiadás'!J38+'1 bevétel-kiadás'!M38</f>
        <v>49588195</v>
      </c>
      <c r="I7" s="200">
        <f>'1 bevétel-kiadás'!E38+'1 bevétel-kiadás'!H38+'1 bevétel-kiadás'!K38+'1 bevétel-kiadás'!N38</f>
        <v>48108456</v>
      </c>
    </row>
    <row r="8" spans="1:9">
      <c r="A8" s="1">
        <v>3</v>
      </c>
      <c r="B8" s="10" t="s">
        <v>19</v>
      </c>
      <c r="C8" s="200">
        <f>'1 bevétel-kiadás'!C9</f>
        <v>202000000</v>
      </c>
      <c r="D8" s="200">
        <f>'1 bevétel-kiadás'!D9</f>
        <v>233239342</v>
      </c>
      <c r="E8" s="200">
        <f>'1 bevétel-kiadás'!E9</f>
        <v>233239342</v>
      </c>
      <c r="F8" s="201" t="s">
        <v>43</v>
      </c>
      <c r="G8" s="200">
        <f>'1 bevétel-kiadás'!C39+'1 bevétel-kiadás'!F39+'1 bevétel-kiadás'!I39+'1 bevétel-kiadás'!L39</f>
        <v>291066732</v>
      </c>
      <c r="H8" s="200">
        <f>'1 bevétel-kiadás'!P39</f>
        <v>446977953</v>
      </c>
      <c r="I8" s="200">
        <f>'1 bevétel-kiadás'!E39+'1 bevétel-kiadás'!H39+'1 bevétel-kiadás'!K39+'1 bevétel-kiadás'!N39</f>
        <v>408037707</v>
      </c>
    </row>
    <row r="9" spans="1:9" ht="27.6">
      <c r="A9" s="1">
        <v>4</v>
      </c>
      <c r="B9" s="10" t="s">
        <v>20</v>
      </c>
      <c r="C9" s="200">
        <f>'1 bevétel-kiadás'!C10</f>
        <v>0</v>
      </c>
      <c r="D9" s="200">
        <v>0</v>
      </c>
      <c r="E9" s="200">
        <f>'1 bevétel-kiadás'!E10</f>
        <v>0</v>
      </c>
      <c r="F9" s="275" t="s">
        <v>104</v>
      </c>
      <c r="G9" s="202">
        <f>'1 bevétel-kiadás'!C40</f>
        <v>266505536</v>
      </c>
      <c r="H9" s="202">
        <f>'1 bevétel-kiadás'!D40</f>
        <v>234119355</v>
      </c>
      <c r="I9" s="202">
        <f>'1 bevétel-kiadás'!E40</f>
        <v>234119355</v>
      </c>
    </row>
    <row r="10" spans="1:9">
      <c r="A10" s="1">
        <v>5</v>
      </c>
      <c r="B10" s="10" t="s">
        <v>21</v>
      </c>
      <c r="C10" s="200">
        <f>'1 bevétel-kiadás'!C11</f>
        <v>2000000</v>
      </c>
      <c r="D10" s="200">
        <f>'1 bevétel-kiadás'!D11</f>
        <v>5856572</v>
      </c>
      <c r="E10" s="200">
        <f>'1 bevétel-kiadás'!E11</f>
        <v>5856572</v>
      </c>
      <c r="F10" s="201" t="s">
        <v>44</v>
      </c>
      <c r="G10" s="200">
        <f>SUM(G11:G15)</f>
        <v>59296043</v>
      </c>
      <c r="H10" s="200">
        <f>SUM(H11:H15)</f>
        <v>77535258</v>
      </c>
      <c r="I10" s="200">
        <f>SUM(I11:I15)</f>
        <v>77535258</v>
      </c>
    </row>
    <row r="11" spans="1:9">
      <c r="A11" s="1">
        <v>6</v>
      </c>
      <c r="B11" s="10" t="s">
        <v>77</v>
      </c>
      <c r="C11" s="200">
        <f>'1 bevétel-kiadás'!O12</f>
        <v>0</v>
      </c>
      <c r="D11" s="200">
        <f>'1 bevétel-kiadás'!P12</f>
        <v>0</v>
      </c>
      <c r="E11" s="200">
        <f>'1 bevétel-kiadás'!E12</f>
        <v>0</v>
      </c>
      <c r="F11" s="276" t="s">
        <v>45</v>
      </c>
      <c r="G11" s="200">
        <f>'1 bevétel-kiadás'!C42</f>
        <v>4500000</v>
      </c>
      <c r="H11" s="200">
        <f>'1 bevétel-kiadás'!P42</f>
        <v>5987956</v>
      </c>
      <c r="I11" s="200">
        <f>'1 bevétel-kiadás'!Q42</f>
        <v>5987956</v>
      </c>
    </row>
    <row r="12" spans="1:9" ht="27.6">
      <c r="A12" s="1">
        <v>7</v>
      </c>
      <c r="B12" s="289" t="s">
        <v>23</v>
      </c>
      <c r="C12" s="200">
        <f>'1 bevétel-kiadás'!C14</f>
        <v>172615780</v>
      </c>
      <c r="D12" s="200">
        <f>'1 bevétel-kiadás'!D14</f>
        <v>243128033</v>
      </c>
      <c r="E12" s="200">
        <f>'1 bevétel-kiadás'!E14</f>
        <v>243128033</v>
      </c>
      <c r="F12" s="277" t="s">
        <v>46</v>
      </c>
      <c r="G12" s="200">
        <f>'1 bevétel-kiadás'!C43</f>
        <v>0</v>
      </c>
      <c r="H12" s="200">
        <f>'1 bevétel-kiadás'!D43</f>
        <v>0</v>
      </c>
      <c r="I12" s="200">
        <f>'1 bevétel-kiadás'!Q43</f>
        <v>0</v>
      </c>
    </row>
    <row r="13" spans="1:9" ht="27.6">
      <c r="A13" s="1">
        <v>8</v>
      </c>
      <c r="B13" s="289" t="s">
        <v>24</v>
      </c>
      <c r="C13" s="200">
        <f>'1 bevétel-kiadás'!O15</f>
        <v>21770000</v>
      </c>
      <c r="D13" s="200">
        <f>'1 bevétel-kiadás'!P15</f>
        <v>47031506</v>
      </c>
      <c r="E13" s="200">
        <f>'1 bevétel-kiadás'!Q15</f>
        <v>47031506</v>
      </c>
      <c r="F13" s="277" t="s">
        <v>283</v>
      </c>
      <c r="G13" s="203">
        <f>'1 bevétel-kiadás'!C44</f>
        <v>0</v>
      </c>
      <c r="H13" s="200">
        <f>'1 bevétel-kiadás'!D44</f>
        <v>522000</v>
      </c>
      <c r="I13" s="200">
        <f>'1 bevétel-kiadás'!Q44</f>
        <v>522000</v>
      </c>
    </row>
    <row r="14" spans="1:9">
      <c r="A14" s="1">
        <v>9</v>
      </c>
      <c r="B14" s="289" t="s">
        <v>25</v>
      </c>
      <c r="C14" s="200">
        <f>'1 bevétel-kiadás'!O16</f>
        <v>0</v>
      </c>
      <c r="D14" s="200">
        <f>'1 bevétel-kiadás'!P16</f>
        <v>15528842</v>
      </c>
      <c r="E14" s="200">
        <f>'1 bevétel-kiadás'!Q16</f>
        <v>15528842</v>
      </c>
      <c r="F14" s="277" t="s">
        <v>284</v>
      </c>
      <c r="G14" s="203">
        <f>'1 bevétel-kiadás'!C45</f>
        <v>2496043</v>
      </c>
      <c r="H14" s="200">
        <f>'1 bevétel-kiadás'!D45</f>
        <v>0</v>
      </c>
      <c r="I14" s="200">
        <f>'1 bevétel-kiadás'!Q45</f>
        <v>0</v>
      </c>
    </row>
    <row r="15" spans="1:9" ht="27.6">
      <c r="A15" s="1">
        <v>10</v>
      </c>
      <c r="B15" s="289" t="s">
        <v>26</v>
      </c>
      <c r="C15" s="200">
        <v>0</v>
      </c>
      <c r="D15" s="200">
        <v>0</v>
      </c>
      <c r="E15" s="200">
        <f>'1 bevétel-kiadás'!E17</f>
        <v>0</v>
      </c>
      <c r="F15" s="276" t="s">
        <v>47</v>
      </c>
      <c r="G15" s="200">
        <f>'1 bevétel-kiadás'!C46</f>
        <v>52300000</v>
      </c>
      <c r="H15" s="200">
        <f>'1 bevétel-kiadás'!D46</f>
        <v>71025302</v>
      </c>
      <c r="I15" s="200">
        <f>'1 bevétel-kiadás'!E46</f>
        <v>71025302</v>
      </c>
    </row>
    <row r="16" spans="1:9" ht="27.6">
      <c r="A16" s="1">
        <v>11</v>
      </c>
      <c r="B16" s="290" t="s">
        <v>27</v>
      </c>
      <c r="C16" s="200">
        <f>C6+C7+C12+C13+C14+C15</f>
        <v>675043080</v>
      </c>
      <c r="D16" s="200">
        <f t="shared" ref="D16:E16" si="0">D6+D7+D12+D13+D14+D15</f>
        <v>902574612</v>
      </c>
      <c r="E16" s="200">
        <f t="shared" si="0"/>
        <v>902574612</v>
      </c>
      <c r="F16" s="278" t="s">
        <v>138</v>
      </c>
      <c r="G16" s="200">
        <f>'1 bevétel-kiadás'!C47</f>
        <v>3000000</v>
      </c>
      <c r="H16" s="200">
        <f>'1 bevétel-kiadás'!D47</f>
        <v>1407150</v>
      </c>
      <c r="I16" s="200">
        <f>'1 bevétel-kiadás'!E47</f>
        <v>1407150</v>
      </c>
    </row>
    <row r="17" spans="1:9" ht="27.6">
      <c r="A17" s="1">
        <v>12</v>
      </c>
      <c r="B17" s="289" t="s">
        <v>28</v>
      </c>
      <c r="C17" s="200">
        <f>'1 bevétel-kiadás'!O19</f>
        <v>312172000</v>
      </c>
      <c r="D17" s="200">
        <f>'1 bevétel-kiadás'!P19</f>
        <v>435513923</v>
      </c>
      <c r="E17" s="200">
        <f>'1 bevétel-kiadás'!Q19</f>
        <v>435513923</v>
      </c>
      <c r="F17" s="201" t="s">
        <v>48</v>
      </c>
      <c r="G17" s="200">
        <f>'1 bevétel-kiadás'!C48</f>
        <v>31116306</v>
      </c>
      <c r="H17" s="200">
        <f>'1 bevétel-kiadás'!D48</f>
        <v>223509538</v>
      </c>
      <c r="I17" s="200">
        <f>'1 bevétel-kiadás'!E48</f>
        <v>0</v>
      </c>
    </row>
    <row r="18" spans="1:9" ht="27.6">
      <c r="A18" s="1">
        <v>13</v>
      </c>
      <c r="B18" s="289" t="s">
        <v>29</v>
      </c>
      <c r="C18" s="200">
        <f>'1 bevétel-kiadás'!O20</f>
        <v>0</v>
      </c>
      <c r="D18" s="200">
        <f>'1 bevétel-kiadás'!P20</f>
        <v>2865304</v>
      </c>
      <c r="E18" s="200">
        <f>'1 bevétel-kiadás'!Q20</f>
        <v>1624903</v>
      </c>
      <c r="F18" s="277" t="s">
        <v>49</v>
      </c>
      <c r="G18" s="200">
        <f>'1 bevétel-kiadás'!C49</f>
        <v>31116306</v>
      </c>
      <c r="H18" s="200">
        <f>'1 bevétel-kiadás'!D49</f>
        <v>223509538</v>
      </c>
      <c r="I18" s="200">
        <v>0</v>
      </c>
    </row>
    <row r="19" spans="1:9" ht="41.4">
      <c r="A19" s="1">
        <v>14</v>
      </c>
      <c r="B19" s="289" t="s">
        <v>30</v>
      </c>
      <c r="C19" s="200">
        <f>'1 bevétel-kiadás'!O21</f>
        <v>1000000</v>
      </c>
      <c r="D19" s="200">
        <f>'1 bevétel-kiadás'!P21</f>
        <v>10235822</v>
      </c>
      <c r="E19" s="200">
        <f>'1 bevétel-kiadás'!Q21</f>
        <v>10235822</v>
      </c>
      <c r="F19" s="277" t="s">
        <v>50</v>
      </c>
      <c r="G19" s="200">
        <f>'1 bevétel-kiadás'!O50</f>
        <v>0</v>
      </c>
      <c r="H19" s="200">
        <f>'1 bevétel-kiadás'!P50</f>
        <v>0</v>
      </c>
      <c r="I19" s="200">
        <v>0</v>
      </c>
    </row>
    <row r="20" spans="1:9" ht="27.6">
      <c r="A20" s="1">
        <v>15</v>
      </c>
      <c r="B20" s="289" t="s">
        <v>31</v>
      </c>
      <c r="C20" s="200">
        <f>'[1]1 bevétel-kiadás'!J21</f>
        <v>0</v>
      </c>
      <c r="D20" s="200">
        <v>0</v>
      </c>
      <c r="E20" s="200">
        <f>'1 bevétel-kiadás'!E22</f>
        <v>0</v>
      </c>
      <c r="F20" s="279" t="s">
        <v>105</v>
      </c>
      <c r="G20" s="200">
        <f>G17+G10+G8+G7+G6+G16</f>
        <v>775838819</v>
      </c>
      <c r="H20" s="200">
        <f>H17+H10+H8+H7+H6+H16</f>
        <v>1158234919</v>
      </c>
      <c r="I20" s="200">
        <f>I17+I10+I8+I7+I6+I16</f>
        <v>894241459</v>
      </c>
    </row>
    <row r="21" spans="1:9">
      <c r="A21" s="1">
        <v>16</v>
      </c>
      <c r="B21" s="290" t="s">
        <v>33</v>
      </c>
      <c r="C21" s="200">
        <f>SUM(C17:C20)</f>
        <v>313172000</v>
      </c>
      <c r="D21" s="200">
        <f>SUM(D17:D20)</f>
        <v>448615049</v>
      </c>
      <c r="E21" s="200">
        <f>SUM(E17:E20)</f>
        <v>447374648</v>
      </c>
      <c r="F21" s="278" t="s">
        <v>52</v>
      </c>
      <c r="G21" s="200">
        <f>'1 bevétel-kiadás'!O52</f>
        <v>446102111</v>
      </c>
      <c r="H21" s="200">
        <f>'1 bevétel-kiadás'!P52</f>
        <v>268108710</v>
      </c>
      <c r="I21" s="200">
        <f>'1 bevétel-kiadás'!Q52</f>
        <v>268108710</v>
      </c>
    </row>
    <row r="22" spans="1:9" ht="27.6">
      <c r="A22" s="1">
        <v>17</v>
      </c>
      <c r="B22" s="289" t="s">
        <v>34</v>
      </c>
      <c r="C22" s="200"/>
      <c r="D22" s="200"/>
      <c r="E22" s="200"/>
      <c r="F22" s="278" t="s">
        <v>53</v>
      </c>
      <c r="G22" s="200">
        <f>'1 bevétel-kiadás'!C53</f>
        <v>44820000</v>
      </c>
      <c r="H22" s="200">
        <f>'1 bevétel-kiadás'!D53</f>
        <v>128279466</v>
      </c>
      <c r="I22" s="200">
        <f>'1 bevétel-kiadás'!E53</f>
        <v>128279466</v>
      </c>
    </row>
    <row r="23" spans="1:9" ht="27.6">
      <c r="A23" s="1">
        <v>18</v>
      </c>
      <c r="B23" s="289" t="s">
        <v>35</v>
      </c>
      <c r="C23" s="200"/>
      <c r="D23" s="200"/>
      <c r="E23" s="200"/>
      <c r="F23" s="280"/>
      <c r="G23" s="200"/>
      <c r="H23" s="200"/>
      <c r="I23" s="200"/>
    </row>
    <row r="24" spans="1:9" ht="27.6">
      <c r="A24" s="1">
        <v>19</v>
      </c>
      <c r="B24" s="289" t="s">
        <v>36</v>
      </c>
      <c r="C24" s="200"/>
      <c r="D24" s="200"/>
      <c r="E24" s="200"/>
      <c r="F24" s="281" t="s">
        <v>106</v>
      </c>
      <c r="G24" s="202"/>
      <c r="H24" s="202"/>
      <c r="I24" s="202"/>
    </row>
    <row r="25" spans="1:9">
      <c r="A25" s="1">
        <v>20</v>
      </c>
      <c r="B25" s="290" t="s">
        <v>37</v>
      </c>
      <c r="C25" s="200">
        <f>SUM(C22:C24)</f>
        <v>0</v>
      </c>
      <c r="D25" s="200">
        <f>SUM(D22:D24)</f>
        <v>0</v>
      </c>
      <c r="E25" s="200">
        <f>SUM(E22:E24)</f>
        <v>0</v>
      </c>
      <c r="F25" s="201" t="s">
        <v>55</v>
      </c>
      <c r="G25" s="200">
        <f>SUM(G26:G30)</f>
        <v>0</v>
      </c>
      <c r="H25" s="200">
        <f>SUM(H26:H30)</f>
        <v>1001847</v>
      </c>
      <c r="I25" s="200">
        <f>SUM(I26:I30)</f>
        <v>1001847</v>
      </c>
    </row>
    <row r="26" spans="1:9">
      <c r="A26" s="1">
        <v>21</v>
      </c>
      <c r="B26" s="291" t="s">
        <v>108</v>
      </c>
      <c r="C26" s="200">
        <f>C25+C21+C16</f>
        <v>988215080</v>
      </c>
      <c r="D26" s="200">
        <f t="shared" ref="D26:E26" si="1">D25+D21+D16</f>
        <v>1351189661</v>
      </c>
      <c r="E26" s="200">
        <f t="shared" si="1"/>
        <v>1349949260</v>
      </c>
      <c r="F26" s="282" t="s">
        <v>56</v>
      </c>
      <c r="G26" s="200"/>
      <c r="H26" s="200"/>
      <c r="I26" s="200"/>
    </row>
    <row r="27" spans="1:9" ht="27.6">
      <c r="A27" s="1">
        <v>22</v>
      </c>
      <c r="B27" s="14" t="s">
        <v>568</v>
      </c>
      <c r="C27" s="200">
        <f>'1 bevétel-kiadás'!O26</f>
        <v>29960000</v>
      </c>
      <c r="D27" s="200">
        <f>'1 bevétel-kiadás'!P26</f>
        <v>59960000</v>
      </c>
      <c r="E27" s="200">
        <f>'1 bevétel-kiadás'!Q26</f>
        <v>59960000</v>
      </c>
      <c r="F27" s="282" t="s">
        <v>57</v>
      </c>
      <c r="G27" s="200"/>
      <c r="H27" s="200"/>
      <c r="I27" s="200"/>
    </row>
    <row r="28" spans="1:9" ht="41.4">
      <c r="A28" s="1">
        <v>23</v>
      </c>
      <c r="B28" s="14" t="s">
        <v>39</v>
      </c>
      <c r="C28" s="200">
        <f>'1 bevétel-kiadás'!O27</f>
        <v>255470000</v>
      </c>
      <c r="D28" s="200">
        <f>'1 bevétel-kiadás'!P27</f>
        <v>220070110</v>
      </c>
      <c r="E28" s="200">
        <f>'1 bevétel-kiadás'!Q27</f>
        <v>220070110</v>
      </c>
      <c r="F28" s="283" t="s">
        <v>58</v>
      </c>
      <c r="G28" s="200"/>
      <c r="H28" s="200"/>
      <c r="I28" s="200"/>
    </row>
    <row r="29" spans="1:9" ht="27.6">
      <c r="A29" s="1">
        <v>24</v>
      </c>
      <c r="B29" s="14" t="s">
        <v>569</v>
      </c>
      <c r="C29" s="200">
        <f>'1 bevétel-kiadás'!O28</f>
        <v>0</v>
      </c>
      <c r="D29" s="200">
        <f>'1 bevétel-kiadás'!P28</f>
        <v>12459839</v>
      </c>
      <c r="E29" s="200">
        <f>'1 bevétel-kiadás'!Q28</f>
        <v>12459839</v>
      </c>
      <c r="F29" s="282" t="s">
        <v>403</v>
      </c>
      <c r="G29" s="200"/>
      <c r="H29" s="200">
        <f>'1 bevétel-kiadás'!P57</f>
        <v>1847</v>
      </c>
      <c r="I29" s="200">
        <f>'1 bevétel-kiadás'!Q57</f>
        <v>1847</v>
      </c>
    </row>
    <row r="30" spans="1:9" ht="27.6">
      <c r="A30" s="1">
        <v>25</v>
      </c>
      <c r="B30" s="16" t="s">
        <v>110</v>
      </c>
      <c r="C30" s="206">
        <f>SUM(C26:C29)</f>
        <v>1273645080</v>
      </c>
      <c r="D30" s="206">
        <f t="shared" ref="D30:E30" si="2">SUM(D26:D29)</f>
        <v>1643679610</v>
      </c>
      <c r="E30" s="206">
        <f t="shared" si="2"/>
        <v>1642439209</v>
      </c>
      <c r="F30" s="282" t="s">
        <v>59</v>
      </c>
      <c r="G30" s="200"/>
      <c r="H30" s="200">
        <f>'1 bevétel-kiadás'!D58</f>
        <v>1000000</v>
      </c>
      <c r="I30" s="200">
        <f>'1 bevétel-kiadás'!E58</f>
        <v>1000000</v>
      </c>
    </row>
    <row r="31" spans="1:9">
      <c r="A31" s="1">
        <v>26</v>
      </c>
      <c r="F31" s="279" t="s">
        <v>107</v>
      </c>
      <c r="G31" s="200">
        <f>G21+G22+G25</f>
        <v>490922111</v>
      </c>
      <c r="H31" s="200">
        <f>H21+H22+H25</f>
        <v>397390023</v>
      </c>
      <c r="I31" s="200">
        <f>I21+I22+I25</f>
        <v>397390023</v>
      </c>
    </row>
    <row r="32" spans="1:9">
      <c r="A32" s="1">
        <v>27</v>
      </c>
      <c r="F32" s="280"/>
      <c r="G32" s="200"/>
      <c r="H32" s="200"/>
      <c r="I32" s="200"/>
    </row>
    <row r="33" spans="1:9" ht="27.6">
      <c r="A33" s="1">
        <v>28</v>
      </c>
      <c r="F33" s="284" t="s">
        <v>61</v>
      </c>
      <c r="G33" s="200"/>
      <c r="H33" s="200"/>
      <c r="I33" s="200"/>
    </row>
    <row r="34" spans="1:9" ht="27.6">
      <c r="A34" s="1">
        <v>29</v>
      </c>
      <c r="F34" s="284" t="s">
        <v>62</v>
      </c>
      <c r="G34" s="200"/>
      <c r="H34" s="200"/>
      <c r="I34" s="200"/>
    </row>
    <row r="35" spans="1:9">
      <c r="A35" s="1">
        <v>30</v>
      </c>
      <c r="F35" s="285" t="s">
        <v>37</v>
      </c>
      <c r="G35" s="200">
        <f>SUM(G33:G34)</f>
        <v>0</v>
      </c>
      <c r="H35" s="200">
        <f>SUM(H33:H34)</f>
        <v>0</v>
      </c>
      <c r="I35" s="200">
        <f>SUM(I33:I34)</f>
        <v>0</v>
      </c>
    </row>
    <row r="36" spans="1:9">
      <c r="A36" s="1">
        <v>31</v>
      </c>
      <c r="F36" s="286" t="s">
        <v>109</v>
      </c>
      <c r="G36" s="200">
        <f>G35+G20+G31</f>
        <v>1266760930</v>
      </c>
      <c r="H36" s="200">
        <f>H35+H20+H31</f>
        <v>1555624942</v>
      </c>
      <c r="I36" s="200">
        <f>I35+I20+I31</f>
        <v>1291631482</v>
      </c>
    </row>
    <row r="37" spans="1:9" ht="14.4">
      <c r="A37" s="1">
        <v>32</v>
      </c>
      <c r="F37" s="376" t="s">
        <v>682</v>
      </c>
      <c r="G37" s="377">
        <f>G38+G39</f>
        <v>6884150</v>
      </c>
      <c r="H37" s="377">
        <f t="shared" ref="H37:I37" si="3">H38+H39</f>
        <v>88054668</v>
      </c>
      <c r="I37" s="377">
        <f t="shared" si="3"/>
        <v>88054668</v>
      </c>
    </row>
    <row r="38" spans="1:9">
      <c r="A38" s="1">
        <v>33</v>
      </c>
      <c r="F38" s="204" t="s">
        <v>680</v>
      </c>
      <c r="G38" s="200">
        <f>'1 bevétel-kiadás'!O62</f>
        <v>0</v>
      </c>
      <c r="H38" s="200">
        <f>'1 bevétel-kiadás'!P62</f>
        <v>77460840</v>
      </c>
      <c r="I38" s="200">
        <f>'1 bevétel-kiadás'!Q62</f>
        <v>77460840</v>
      </c>
    </row>
    <row r="39" spans="1:9">
      <c r="A39" s="1">
        <v>34</v>
      </c>
      <c r="F39" s="204" t="s">
        <v>681</v>
      </c>
      <c r="G39" s="200">
        <f>'1 bevétel-kiadás'!C61</f>
        <v>6884150</v>
      </c>
      <c r="H39" s="200">
        <f>'1 bevétel-kiadás'!P63</f>
        <v>10593828</v>
      </c>
      <c r="I39" s="200">
        <f>'1 bevétel-kiadás'!Q63</f>
        <v>10593828</v>
      </c>
    </row>
    <row r="40" spans="1:9">
      <c r="A40" s="1">
        <v>35</v>
      </c>
      <c r="F40" s="287" t="s">
        <v>111</v>
      </c>
      <c r="G40" s="206">
        <f>G36+G37</f>
        <v>1273645080</v>
      </c>
      <c r="H40" s="206">
        <f t="shared" ref="H40:I40" si="4">H36+H37</f>
        <v>1643679610</v>
      </c>
      <c r="I40" s="206">
        <f t="shared" si="4"/>
        <v>1379686150</v>
      </c>
    </row>
    <row r="41" spans="1:9" ht="62.4">
      <c r="A41" s="1">
        <v>36</v>
      </c>
      <c r="F41" s="288" t="s">
        <v>683</v>
      </c>
      <c r="G41" s="200"/>
      <c r="H41" s="205"/>
      <c r="I41" s="206"/>
    </row>
  </sheetData>
  <phoneticPr fontId="5" type="noConversion"/>
  <pageMargins left="0.70866141732283472" right="0.70866141732283472" top="0.74803149606299213" bottom="0.74803149606299213" header="0.31496062992125984" footer="0.31496062992125984"/>
  <pageSetup paperSize="9" scale="56" orientation="landscape" horizontalDpi="200" verticalDpi="200" r:id="rId1"/>
  <rowBreaks count="1" manualBreakCount="1">
    <brk id="2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O105"/>
  <sheetViews>
    <sheetView workbookViewId="0">
      <selection activeCell="D1" sqref="D1"/>
    </sheetView>
  </sheetViews>
  <sheetFormatPr defaultColWidth="8.88671875" defaultRowHeight="13.2"/>
  <cols>
    <col min="1" max="1" width="3.6640625" style="1" customWidth="1"/>
    <col min="2" max="2" width="42.77734375" style="23" customWidth="1"/>
    <col min="3" max="3" width="21" style="1" customWidth="1"/>
    <col min="4" max="7" width="14.77734375" style="1" customWidth="1"/>
    <col min="8" max="14" width="14.77734375" style="1" bestFit="1" customWidth="1"/>
    <col min="15" max="15" width="16.21875" style="1" customWidth="1"/>
    <col min="16" max="16384" width="8.88671875" style="1"/>
  </cols>
  <sheetData>
    <row r="1" spans="1:9">
      <c r="B1" s="330"/>
      <c r="C1" s="5"/>
      <c r="D1" s="155" t="s">
        <v>743</v>
      </c>
      <c r="E1" s="155"/>
    </row>
    <row r="2" spans="1:9" ht="27.75" customHeight="1">
      <c r="B2" s="394" t="s">
        <v>684</v>
      </c>
      <c r="C2" s="395"/>
      <c r="D2" s="395"/>
      <c r="E2" s="395"/>
      <c r="F2" s="396"/>
      <c r="G2" s="396"/>
    </row>
    <row r="3" spans="1:9" ht="23.25" customHeight="1">
      <c r="B3" s="392" t="s">
        <v>685</v>
      </c>
      <c r="C3" s="393"/>
      <c r="D3" s="323"/>
      <c r="F3" s="323"/>
      <c r="G3" s="323"/>
      <c r="H3" s="325"/>
      <c r="I3" s="325"/>
    </row>
    <row r="4" spans="1:9" ht="32.25" customHeight="1">
      <c r="B4" s="334" t="s">
        <v>473</v>
      </c>
      <c r="C4" s="324"/>
      <c r="D4" s="323"/>
      <c r="F4" s="323"/>
      <c r="G4" s="323"/>
      <c r="H4" s="325"/>
      <c r="I4" s="325"/>
    </row>
    <row r="5" spans="1:9" ht="23.25" customHeight="1">
      <c r="B5" s="328" t="s">
        <v>1</v>
      </c>
      <c r="C5" s="329" t="s">
        <v>543</v>
      </c>
      <c r="D5" s="318"/>
      <c r="F5" s="318"/>
      <c r="G5" s="318"/>
      <c r="H5" s="322"/>
      <c r="I5" s="322"/>
    </row>
    <row r="6" spans="1:9" ht="23.25" customHeight="1">
      <c r="B6" s="328" t="s">
        <v>6</v>
      </c>
      <c r="C6" s="328" t="s">
        <v>7</v>
      </c>
      <c r="D6" s="318"/>
      <c r="F6" s="318"/>
      <c r="G6" s="318"/>
      <c r="H6" s="322"/>
      <c r="I6" s="322"/>
    </row>
    <row r="7" spans="1:9" ht="23.25" customHeight="1">
      <c r="A7" s="378">
        <v>1</v>
      </c>
      <c r="B7" s="379" t="s">
        <v>477</v>
      </c>
      <c r="C7" s="380">
        <v>204512750</v>
      </c>
      <c r="D7" s="323"/>
      <c r="F7" s="323"/>
      <c r="G7" s="323"/>
      <c r="H7" s="325"/>
      <c r="I7" s="325"/>
    </row>
    <row r="8" spans="1:9" ht="23.25" customHeight="1">
      <c r="A8" s="378">
        <v>2</v>
      </c>
      <c r="B8" s="381" t="s">
        <v>478</v>
      </c>
      <c r="C8" s="382">
        <v>161680</v>
      </c>
      <c r="D8" s="323"/>
      <c r="F8" s="323"/>
      <c r="G8" s="323"/>
      <c r="H8" s="325"/>
      <c r="I8" s="325"/>
    </row>
    <row r="9" spans="1:9" ht="23.25" customHeight="1">
      <c r="A9" s="378">
        <v>3</v>
      </c>
      <c r="B9" s="381" t="s">
        <v>479</v>
      </c>
      <c r="C9" s="382">
        <v>204351070</v>
      </c>
      <c r="D9" s="323"/>
      <c r="F9" s="323"/>
      <c r="G9" s="323"/>
      <c r="H9" s="325"/>
      <c r="I9" s="325"/>
    </row>
    <row r="10" spans="1:9" ht="23.25" customHeight="1">
      <c r="A10" s="378">
        <v>4</v>
      </c>
      <c r="B10" s="379" t="s">
        <v>480</v>
      </c>
      <c r="C10" s="380">
        <v>40580078</v>
      </c>
      <c r="D10" s="323"/>
      <c r="F10" s="323"/>
      <c r="G10" s="323"/>
      <c r="H10" s="325"/>
      <c r="I10" s="325"/>
    </row>
    <row r="11" spans="1:9" ht="23.25" customHeight="1">
      <c r="A11" s="378">
        <v>5</v>
      </c>
      <c r="B11" s="381" t="s">
        <v>481</v>
      </c>
      <c r="C11" s="382">
        <v>-1068327700</v>
      </c>
      <c r="D11" s="323"/>
      <c r="F11" s="323"/>
      <c r="G11" s="323"/>
      <c r="H11" s="325"/>
      <c r="I11" s="325"/>
    </row>
    <row r="12" spans="1:9" ht="23.25" customHeight="1">
      <c r="A12" s="378">
        <v>6</v>
      </c>
      <c r="B12" s="381" t="s">
        <v>482</v>
      </c>
      <c r="C12" s="382">
        <v>1292191310</v>
      </c>
      <c r="D12" s="323"/>
      <c r="F12" s="323"/>
      <c r="G12" s="323"/>
      <c r="H12" s="325"/>
      <c r="I12" s="325"/>
    </row>
    <row r="13" spans="1:9" ht="23.25" customHeight="1">
      <c r="A13" s="378">
        <v>7</v>
      </c>
      <c r="B13" s="381" t="s">
        <v>483</v>
      </c>
      <c r="C13" s="382">
        <v>-187137828</v>
      </c>
      <c r="D13" s="323"/>
      <c r="F13" s="323"/>
      <c r="G13" s="323"/>
      <c r="H13" s="325"/>
      <c r="I13" s="325"/>
    </row>
    <row r="14" spans="1:9" ht="23.25" customHeight="1">
      <c r="A14" s="378">
        <v>8</v>
      </c>
      <c r="B14" s="381" t="s">
        <v>484</v>
      </c>
      <c r="C14" s="382">
        <v>-3010662</v>
      </c>
      <c r="D14" s="323"/>
      <c r="F14" s="323"/>
      <c r="G14" s="323"/>
      <c r="H14" s="325"/>
      <c r="I14" s="325"/>
    </row>
    <row r="15" spans="1:9" ht="23.25" customHeight="1">
      <c r="A15" s="378">
        <v>9</v>
      </c>
      <c r="B15" s="381" t="s">
        <v>485</v>
      </c>
      <c r="C15" s="382">
        <v>-3010662</v>
      </c>
      <c r="D15" s="323"/>
      <c r="F15" s="323"/>
      <c r="G15" s="323"/>
      <c r="H15" s="325"/>
      <c r="I15" s="325"/>
    </row>
    <row r="16" spans="1:9" ht="23.25" customHeight="1">
      <c r="A16" s="378">
        <v>10</v>
      </c>
      <c r="B16" s="381" t="s">
        <v>686</v>
      </c>
      <c r="C16" s="382">
        <v>101192</v>
      </c>
      <c r="D16" s="323"/>
      <c r="F16" s="323"/>
      <c r="G16" s="323"/>
      <c r="H16" s="325"/>
      <c r="I16" s="325"/>
    </row>
    <row r="17" spans="1:9" ht="23.25" customHeight="1">
      <c r="A17" s="378">
        <v>11</v>
      </c>
      <c r="B17" s="381" t="s">
        <v>544</v>
      </c>
      <c r="C17" s="382">
        <v>871454</v>
      </c>
      <c r="D17" s="323"/>
      <c r="F17" s="323"/>
      <c r="G17" s="323"/>
      <c r="H17" s="325"/>
      <c r="I17" s="325"/>
    </row>
    <row r="18" spans="1:9" ht="23.25" customHeight="1">
      <c r="A18" s="378">
        <v>12</v>
      </c>
      <c r="B18" s="381" t="s">
        <v>545</v>
      </c>
      <c r="C18" s="382">
        <v>871454</v>
      </c>
      <c r="D18" s="323"/>
      <c r="F18" s="323"/>
      <c r="G18" s="323"/>
      <c r="H18" s="325"/>
      <c r="I18" s="325"/>
    </row>
    <row r="19" spans="1:9" ht="23.25" customHeight="1">
      <c r="A19" s="378">
        <v>13</v>
      </c>
      <c r="B19" s="381" t="s">
        <v>570</v>
      </c>
      <c r="C19" s="382">
        <v>154935</v>
      </c>
      <c r="D19" s="323"/>
      <c r="F19" s="323"/>
      <c r="G19" s="323"/>
      <c r="H19" s="325"/>
      <c r="I19" s="325"/>
    </row>
    <row r="20" spans="1:9" ht="23.25" customHeight="1">
      <c r="A20" s="378">
        <v>14</v>
      </c>
      <c r="B20" s="381" t="s">
        <v>571</v>
      </c>
      <c r="C20" s="382">
        <v>154935</v>
      </c>
      <c r="D20" s="323"/>
      <c r="F20" s="323"/>
      <c r="G20" s="323"/>
      <c r="H20" s="325"/>
      <c r="I20" s="325"/>
    </row>
    <row r="21" spans="1:9" ht="23.25" customHeight="1">
      <c r="A21" s="378">
        <v>15</v>
      </c>
      <c r="B21" s="381" t="s">
        <v>572</v>
      </c>
      <c r="C21" s="382">
        <v>12000</v>
      </c>
      <c r="D21" s="323"/>
      <c r="F21" s="323"/>
      <c r="G21" s="323"/>
      <c r="H21" s="325"/>
      <c r="I21" s="325"/>
    </row>
    <row r="22" spans="1:9" ht="23.25" customHeight="1">
      <c r="A22" s="378">
        <v>16</v>
      </c>
      <c r="B22" s="381" t="s">
        <v>573</v>
      </c>
      <c r="C22" s="382">
        <v>-1445199</v>
      </c>
      <c r="D22" s="323"/>
      <c r="F22" s="323"/>
      <c r="G22" s="323"/>
      <c r="H22" s="325"/>
      <c r="I22" s="325"/>
    </row>
    <row r="23" spans="1:9" ht="23.25" customHeight="1">
      <c r="A23" s="378">
        <v>17</v>
      </c>
      <c r="B23" s="381" t="s">
        <v>574</v>
      </c>
      <c r="C23" s="382">
        <v>-538016</v>
      </c>
      <c r="D23" s="323"/>
      <c r="F23" s="323"/>
      <c r="G23" s="323"/>
      <c r="H23" s="325"/>
      <c r="I23" s="325"/>
    </row>
    <row r="24" spans="1:9" ht="23.25" customHeight="1">
      <c r="A24" s="378">
        <v>18</v>
      </c>
      <c r="B24" s="379" t="s">
        <v>486</v>
      </c>
      <c r="C24" s="380">
        <v>245092828</v>
      </c>
      <c r="D24" s="323"/>
      <c r="F24" s="323"/>
      <c r="G24" s="323"/>
      <c r="H24" s="325"/>
      <c r="I24" s="325"/>
    </row>
    <row r="25" spans="1:9" ht="23.25" customHeight="1">
      <c r="A25" s="378">
        <v>19</v>
      </c>
      <c r="B25" s="379" t="s">
        <v>487</v>
      </c>
      <c r="C25" s="380">
        <v>245092828</v>
      </c>
      <c r="D25" s="318"/>
      <c r="F25" s="318"/>
      <c r="G25" s="318"/>
      <c r="H25" s="322"/>
      <c r="I25" s="322"/>
    </row>
    <row r="26" spans="1:9" ht="23.25" customHeight="1">
      <c r="A26" s="378">
        <v>20</v>
      </c>
      <c r="B26" s="381" t="s">
        <v>575</v>
      </c>
      <c r="C26" s="382">
        <v>185546076</v>
      </c>
      <c r="D26" s="359"/>
      <c r="F26" s="359"/>
      <c r="G26" s="359"/>
      <c r="H26" s="360"/>
      <c r="I26" s="360"/>
    </row>
    <row r="27" spans="1:9" ht="23.25" customHeight="1">
      <c r="B27" s="319"/>
      <c r="C27" s="320"/>
      <c r="D27" s="318"/>
      <c r="F27" s="318"/>
      <c r="G27" s="318"/>
      <c r="H27" s="322"/>
      <c r="I27" s="322"/>
    </row>
    <row r="28" spans="1:9" ht="31.05" customHeight="1">
      <c r="B28" s="334" t="s">
        <v>475</v>
      </c>
      <c r="C28" s="320"/>
      <c r="D28" s="318"/>
      <c r="F28" s="318"/>
      <c r="G28" s="318"/>
      <c r="H28" s="322"/>
      <c r="I28" s="322"/>
    </row>
    <row r="29" spans="1:9" ht="23.25" customHeight="1">
      <c r="B29" s="328" t="s">
        <v>1</v>
      </c>
      <c r="C29" s="329" t="s">
        <v>543</v>
      </c>
      <c r="D29" s="318"/>
      <c r="F29" s="318"/>
      <c r="G29" s="318"/>
      <c r="H29" s="322"/>
      <c r="I29" s="322"/>
    </row>
    <row r="30" spans="1:9" ht="16.8" customHeight="1">
      <c r="B30" s="338" t="s">
        <v>6</v>
      </c>
      <c r="C30" s="338" t="s">
        <v>7</v>
      </c>
      <c r="D30" s="318"/>
      <c r="F30" s="318"/>
      <c r="G30" s="318"/>
      <c r="H30" s="322"/>
      <c r="I30" s="322"/>
    </row>
    <row r="31" spans="1:9" ht="23.25" customHeight="1">
      <c r="A31" s="107">
        <v>1</v>
      </c>
      <c r="B31" s="379" t="s">
        <v>477</v>
      </c>
      <c r="C31" s="380">
        <v>13545672</v>
      </c>
      <c r="D31" s="318"/>
      <c r="F31" s="318"/>
      <c r="G31" s="318"/>
      <c r="H31" s="322"/>
      <c r="I31" s="322"/>
    </row>
    <row r="32" spans="1:9" ht="23.25" customHeight="1">
      <c r="A32" s="107">
        <v>2</v>
      </c>
      <c r="B32" s="381" t="s">
        <v>478</v>
      </c>
      <c r="C32" s="382">
        <v>56850</v>
      </c>
      <c r="D32" s="318"/>
      <c r="F32" s="318"/>
      <c r="G32" s="318"/>
      <c r="H32" s="322"/>
      <c r="I32" s="322"/>
    </row>
    <row r="33" spans="1:9" ht="23.25" customHeight="1">
      <c r="A33" s="107">
        <v>3</v>
      </c>
      <c r="B33" s="381" t="s">
        <v>479</v>
      </c>
      <c r="C33" s="382">
        <v>13488822</v>
      </c>
      <c r="D33" s="318"/>
      <c r="F33" s="318"/>
      <c r="G33" s="318"/>
      <c r="H33" s="322"/>
      <c r="I33" s="322"/>
    </row>
    <row r="34" spans="1:9" ht="23.25" customHeight="1">
      <c r="A34" s="107">
        <v>4</v>
      </c>
      <c r="B34" s="379" t="s">
        <v>480</v>
      </c>
      <c r="C34" s="380">
        <v>2382898</v>
      </c>
      <c r="D34" s="318"/>
      <c r="F34" s="318"/>
      <c r="G34" s="318"/>
      <c r="H34" s="322"/>
      <c r="I34" s="322"/>
    </row>
    <row r="35" spans="1:9" ht="23.25" customHeight="1">
      <c r="A35" s="107">
        <v>5</v>
      </c>
      <c r="B35" s="381" t="s">
        <v>481</v>
      </c>
      <c r="C35" s="382">
        <v>-286389424</v>
      </c>
      <c r="D35" s="318"/>
      <c r="F35" s="318"/>
      <c r="G35" s="318"/>
      <c r="H35" s="322"/>
      <c r="I35" s="322"/>
    </row>
    <row r="36" spans="1:9" ht="23.25" customHeight="1">
      <c r="A36" s="107">
        <v>6</v>
      </c>
      <c r="B36" s="381" t="s">
        <v>482</v>
      </c>
      <c r="C36" s="382">
        <v>306140307</v>
      </c>
      <c r="D36" s="318"/>
      <c r="F36" s="318"/>
      <c r="G36" s="318"/>
      <c r="H36" s="322"/>
      <c r="I36" s="322"/>
    </row>
    <row r="37" spans="1:9" ht="23.25" customHeight="1">
      <c r="A37" s="107">
        <v>7</v>
      </c>
      <c r="B37" s="381" t="s">
        <v>483</v>
      </c>
      <c r="C37" s="382">
        <v>-17279927</v>
      </c>
      <c r="D37" s="318"/>
      <c r="F37" s="318"/>
      <c r="G37" s="318"/>
      <c r="H37" s="322"/>
      <c r="I37" s="322"/>
    </row>
    <row r="38" spans="1:9" ht="23.25" customHeight="1">
      <c r="A38" s="107">
        <v>8</v>
      </c>
      <c r="B38" s="381" t="s">
        <v>484</v>
      </c>
      <c r="C38" s="382">
        <v>-72795</v>
      </c>
      <c r="D38" s="318"/>
      <c r="F38" s="318"/>
      <c r="G38" s="318"/>
      <c r="H38" s="322"/>
      <c r="I38" s="322"/>
    </row>
    <row r="39" spans="1:9" ht="23.25" customHeight="1">
      <c r="A39" s="107">
        <v>9</v>
      </c>
      <c r="B39" s="381" t="s">
        <v>485</v>
      </c>
      <c r="C39" s="382">
        <v>-72795</v>
      </c>
      <c r="D39" s="318"/>
      <c r="F39" s="318"/>
      <c r="G39" s="318"/>
      <c r="H39" s="322"/>
      <c r="I39" s="322"/>
    </row>
    <row r="40" spans="1:9" ht="23.25" customHeight="1">
      <c r="A40" s="107">
        <v>10</v>
      </c>
      <c r="B40" s="381" t="s">
        <v>544</v>
      </c>
      <c r="C40" s="382">
        <v>160853</v>
      </c>
      <c r="D40" s="318"/>
      <c r="F40" s="318"/>
      <c r="G40" s="318"/>
      <c r="H40" s="322"/>
      <c r="I40" s="322"/>
    </row>
    <row r="41" spans="1:9" ht="23.25" customHeight="1">
      <c r="A41" s="107">
        <v>11</v>
      </c>
      <c r="B41" s="381" t="s">
        <v>545</v>
      </c>
      <c r="C41" s="382">
        <v>160853</v>
      </c>
      <c r="D41" s="318"/>
      <c r="F41" s="318"/>
      <c r="G41" s="318"/>
      <c r="H41" s="322"/>
      <c r="I41" s="322"/>
    </row>
    <row r="42" spans="1:9" ht="23.25" customHeight="1">
      <c r="A42" s="107">
        <v>12</v>
      </c>
      <c r="B42" s="379" t="s">
        <v>486</v>
      </c>
      <c r="C42" s="380">
        <v>15928570</v>
      </c>
      <c r="D42" s="318"/>
      <c r="F42" s="318"/>
      <c r="G42" s="318"/>
      <c r="H42" s="322"/>
      <c r="I42" s="322"/>
    </row>
    <row r="43" spans="1:9" ht="23.25" customHeight="1">
      <c r="A43" s="107">
        <v>13</v>
      </c>
      <c r="B43" s="379" t="s">
        <v>487</v>
      </c>
      <c r="C43" s="380">
        <v>15928570</v>
      </c>
      <c r="D43" s="318"/>
      <c r="F43" s="318"/>
      <c r="G43" s="318"/>
      <c r="H43" s="322"/>
      <c r="I43" s="322"/>
    </row>
    <row r="44" spans="1:9" ht="23.25" customHeight="1">
      <c r="B44" s="319"/>
      <c r="C44" s="320"/>
      <c r="D44" s="318"/>
      <c r="F44" s="318"/>
      <c r="G44" s="318"/>
      <c r="H44" s="322"/>
      <c r="I44" s="322"/>
    </row>
    <row r="45" spans="1:9" ht="23.25" customHeight="1">
      <c r="B45" s="334" t="s">
        <v>300</v>
      </c>
      <c r="C45" s="320"/>
      <c r="D45" s="318"/>
      <c r="F45" s="318"/>
      <c r="G45" s="318"/>
      <c r="H45" s="322"/>
      <c r="I45" s="322"/>
    </row>
    <row r="46" spans="1:9" s="67" customFormat="1" ht="37.5" customHeight="1">
      <c r="A46" s="327"/>
      <c r="B46" s="328" t="s">
        <v>1</v>
      </c>
      <c r="C46" s="329" t="s">
        <v>543</v>
      </c>
      <c r="D46" s="321"/>
      <c r="E46" s="209"/>
      <c r="F46" s="208"/>
      <c r="G46" s="321"/>
      <c r="H46" s="261"/>
      <c r="I46" s="261"/>
    </row>
    <row r="47" spans="1:9" s="67" customFormat="1" ht="19.5" customHeight="1">
      <c r="A47" s="327"/>
      <c r="B47" s="328" t="s">
        <v>6</v>
      </c>
      <c r="C47" s="328" t="s">
        <v>7</v>
      </c>
      <c r="D47" s="321"/>
      <c r="E47" s="298"/>
      <c r="F47" s="207"/>
      <c r="G47" s="321"/>
      <c r="H47" s="261"/>
      <c r="I47" s="261"/>
    </row>
    <row r="48" spans="1:9" ht="23.25" customHeight="1">
      <c r="A48" s="107">
        <v>1</v>
      </c>
      <c r="B48" s="379" t="s">
        <v>477</v>
      </c>
      <c r="C48" s="380">
        <v>3300188</v>
      </c>
      <c r="D48" s="318"/>
      <c r="E48" s="298"/>
      <c r="F48" s="207"/>
      <c r="G48" s="318"/>
      <c r="H48" s="322"/>
      <c r="I48" s="322"/>
    </row>
    <row r="49" spans="1:9" ht="23.25" customHeight="1">
      <c r="A49" s="107">
        <v>2</v>
      </c>
      <c r="B49" s="381" t="s">
        <v>478</v>
      </c>
      <c r="C49" s="382">
        <v>349815</v>
      </c>
      <c r="D49" s="318"/>
      <c r="E49" s="209"/>
      <c r="F49" s="208"/>
      <c r="G49" s="318"/>
      <c r="H49" s="322"/>
      <c r="I49" s="322"/>
    </row>
    <row r="50" spans="1:9" ht="23.25" customHeight="1">
      <c r="A50" s="107">
        <v>3</v>
      </c>
      <c r="B50" s="381" t="s">
        <v>479</v>
      </c>
      <c r="C50" s="382">
        <v>2950373</v>
      </c>
      <c r="D50" s="318"/>
      <c r="E50" s="298"/>
      <c r="F50" s="207"/>
      <c r="G50" s="318"/>
      <c r="H50" s="322"/>
      <c r="I50" s="322"/>
    </row>
    <row r="51" spans="1:9" ht="23.25" customHeight="1">
      <c r="A51" s="107">
        <v>4</v>
      </c>
      <c r="B51" s="379" t="s">
        <v>480</v>
      </c>
      <c r="C51" s="380">
        <v>55848</v>
      </c>
      <c r="D51" s="318"/>
      <c r="E51" s="298"/>
      <c r="F51" s="207"/>
      <c r="G51" s="318"/>
      <c r="H51" s="322"/>
      <c r="I51" s="322"/>
    </row>
    <row r="52" spans="1:9" ht="23.25" customHeight="1">
      <c r="A52" s="107">
        <v>5</v>
      </c>
      <c r="B52" s="381" t="s">
        <v>481</v>
      </c>
      <c r="C52" s="382">
        <v>-164823598</v>
      </c>
      <c r="D52" s="318"/>
      <c r="E52" s="298"/>
      <c r="F52" s="207"/>
      <c r="G52" s="318"/>
      <c r="H52" s="322"/>
      <c r="I52" s="322"/>
    </row>
    <row r="53" spans="1:9" ht="23.25" customHeight="1">
      <c r="A53" s="107">
        <v>6</v>
      </c>
      <c r="B53" s="381" t="s">
        <v>482</v>
      </c>
      <c r="C53" s="382">
        <v>173233228</v>
      </c>
      <c r="D53" s="318"/>
      <c r="E53" s="298"/>
      <c r="F53" s="207"/>
      <c r="G53" s="318"/>
      <c r="H53" s="322"/>
      <c r="I53" s="322"/>
    </row>
    <row r="54" spans="1:9" ht="23.25" customHeight="1">
      <c r="A54" s="107">
        <v>7</v>
      </c>
      <c r="B54" s="381" t="s">
        <v>483</v>
      </c>
      <c r="C54" s="382">
        <v>-8389684</v>
      </c>
      <c r="D54" s="318"/>
      <c r="E54" s="298"/>
      <c r="F54" s="207"/>
      <c r="G54" s="318"/>
      <c r="H54" s="322"/>
      <c r="I54" s="322"/>
    </row>
    <row r="55" spans="1:9" ht="23.25" customHeight="1">
      <c r="A55" s="107">
        <v>8</v>
      </c>
      <c r="B55" s="381" t="s">
        <v>484</v>
      </c>
      <c r="C55" s="382">
        <v>-744370</v>
      </c>
      <c r="D55" s="318"/>
      <c r="E55" s="298"/>
      <c r="F55" s="207"/>
      <c r="G55" s="318"/>
      <c r="H55" s="322"/>
      <c r="I55" s="322"/>
    </row>
    <row r="56" spans="1:9" ht="23.25" customHeight="1">
      <c r="A56" s="107">
        <v>9</v>
      </c>
      <c r="B56" s="381" t="s">
        <v>485</v>
      </c>
      <c r="C56" s="382">
        <v>-744370</v>
      </c>
      <c r="D56" s="318"/>
      <c r="E56" s="298"/>
      <c r="F56" s="207"/>
      <c r="G56" s="318"/>
      <c r="H56" s="322"/>
      <c r="I56" s="322"/>
    </row>
    <row r="57" spans="1:9" ht="23.25" customHeight="1">
      <c r="A57" s="107">
        <v>10</v>
      </c>
      <c r="B57" s="381" t="s">
        <v>544</v>
      </c>
      <c r="C57" s="382">
        <v>708468</v>
      </c>
      <c r="D57" s="318"/>
      <c r="E57" s="209"/>
      <c r="F57" s="208"/>
      <c r="G57" s="318"/>
      <c r="H57" s="322"/>
      <c r="I57" s="322"/>
    </row>
    <row r="58" spans="1:9" ht="23.25" customHeight="1">
      <c r="A58" s="107">
        <v>11</v>
      </c>
      <c r="B58" s="381" t="s">
        <v>545</v>
      </c>
      <c r="C58" s="382">
        <v>708468</v>
      </c>
      <c r="D58" s="318"/>
      <c r="E58" s="209"/>
      <c r="F58" s="208"/>
      <c r="G58" s="318"/>
      <c r="H58" s="322"/>
      <c r="I58" s="322"/>
    </row>
    <row r="59" spans="1:9" ht="23.25" customHeight="1">
      <c r="A59" s="107">
        <v>12</v>
      </c>
      <c r="B59" s="379" t="s">
        <v>486</v>
      </c>
      <c r="C59" s="380">
        <v>3356036</v>
      </c>
      <c r="D59" s="318"/>
      <c r="F59" s="318"/>
      <c r="G59" s="318"/>
      <c r="H59" s="322"/>
      <c r="I59" s="322"/>
    </row>
    <row r="60" spans="1:9" ht="23.25" customHeight="1">
      <c r="A60" s="335">
        <v>13</v>
      </c>
      <c r="B60" s="379" t="s">
        <v>487</v>
      </c>
      <c r="C60" s="380">
        <v>3356036</v>
      </c>
      <c r="D60" s="318"/>
      <c r="F60" s="318"/>
      <c r="G60" s="318"/>
      <c r="H60" s="322"/>
      <c r="I60" s="322"/>
    </row>
    <row r="61" spans="1:9" s="116" customFormat="1" ht="23.25" customHeight="1">
      <c r="B61" s="234"/>
      <c r="C61" s="235"/>
      <c r="D61" s="336"/>
      <c r="F61" s="336"/>
      <c r="G61" s="336"/>
      <c r="H61" s="337"/>
      <c r="I61" s="337"/>
    </row>
    <row r="62" spans="1:9" ht="23.25" customHeight="1">
      <c r="A62" s="116"/>
      <c r="B62" s="334" t="s">
        <v>474</v>
      </c>
      <c r="C62" s="235"/>
      <c r="D62" s="318"/>
      <c r="F62" s="318"/>
      <c r="G62" s="318"/>
      <c r="H62" s="322"/>
      <c r="I62" s="322"/>
    </row>
    <row r="63" spans="1:9" ht="23.25" customHeight="1">
      <c r="A63" s="107"/>
      <c r="B63" s="328" t="s">
        <v>1</v>
      </c>
      <c r="C63" s="329" t="s">
        <v>543</v>
      </c>
      <c r="D63" s="318"/>
      <c r="F63" s="318"/>
      <c r="G63" s="318"/>
      <c r="H63" s="322"/>
      <c r="I63" s="322"/>
    </row>
    <row r="64" spans="1:9" ht="23.25" customHeight="1">
      <c r="A64" s="107"/>
      <c r="B64" s="328" t="s">
        <v>6</v>
      </c>
      <c r="C64" s="328" t="s">
        <v>7</v>
      </c>
      <c r="D64" s="318"/>
      <c r="F64" s="318"/>
      <c r="G64" s="318"/>
      <c r="H64" s="322"/>
      <c r="I64" s="322"/>
    </row>
    <row r="65" spans="1:15" ht="23.25" customHeight="1">
      <c r="A65" s="107">
        <v>1</v>
      </c>
      <c r="B65" s="379" t="s">
        <v>477</v>
      </c>
      <c r="C65" s="380">
        <v>3625105</v>
      </c>
      <c r="D65" s="318"/>
      <c r="F65" s="318"/>
      <c r="G65" s="318"/>
      <c r="H65" s="322"/>
      <c r="I65" s="322"/>
    </row>
    <row r="66" spans="1:15" ht="23.25" customHeight="1">
      <c r="A66" s="107">
        <v>2</v>
      </c>
      <c r="B66" s="381" t="s">
        <v>478</v>
      </c>
      <c r="C66" s="382">
        <v>342795</v>
      </c>
      <c r="D66" s="318"/>
      <c r="F66" s="318"/>
      <c r="G66" s="318"/>
      <c r="H66" s="322"/>
      <c r="I66" s="322"/>
    </row>
    <row r="67" spans="1:15" ht="23.25" customHeight="1">
      <c r="A67" s="107">
        <v>3</v>
      </c>
      <c r="B67" s="381" t="s">
        <v>479</v>
      </c>
      <c r="C67" s="382">
        <v>3282310</v>
      </c>
      <c r="D67" s="318"/>
      <c r="F67" s="318"/>
      <c r="G67" s="318"/>
      <c r="H67" s="322"/>
      <c r="I67" s="322"/>
    </row>
    <row r="68" spans="1:15" ht="23.25" customHeight="1">
      <c r="A68" s="107">
        <v>4</v>
      </c>
      <c r="B68" s="379" t="s">
        <v>480</v>
      </c>
      <c r="C68" s="380">
        <v>309274</v>
      </c>
      <c r="D68" s="318"/>
      <c r="F68" s="318"/>
      <c r="G68" s="318"/>
      <c r="H68" s="322"/>
      <c r="I68" s="322"/>
    </row>
    <row r="69" spans="1:15" ht="23.25" customHeight="1">
      <c r="A69" s="107">
        <v>5</v>
      </c>
      <c r="B69" s="381" t="s">
        <v>481</v>
      </c>
      <c r="C69" s="382">
        <v>-94264783</v>
      </c>
      <c r="D69" s="318"/>
      <c r="F69" s="318"/>
      <c r="G69" s="318"/>
      <c r="H69" s="322"/>
      <c r="I69" s="322"/>
    </row>
    <row r="70" spans="1:15" ht="23.25" customHeight="1">
      <c r="A70" s="107">
        <v>6</v>
      </c>
      <c r="B70" s="381" t="s">
        <v>482</v>
      </c>
      <c r="C70" s="382">
        <v>104993719</v>
      </c>
      <c r="D70" s="318"/>
      <c r="F70" s="318"/>
      <c r="G70" s="318"/>
      <c r="H70" s="322"/>
      <c r="I70" s="322"/>
    </row>
    <row r="71" spans="1:15" ht="23.25" customHeight="1">
      <c r="A71" s="107">
        <v>7</v>
      </c>
      <c r="B71" s="381" t="s">
        <v>483</v>
      </c>
      <c r="C71" s="382">
        <v>-7262671</v>
      </c>
      <c r="D71" s="318"/>
      <c r="F71" s="318"/>
      <c r="G71" s="318"/>
      <c r="H71" s="322"/>
      <c r="I71" s="322"/>
    </row>
    <row r="72" spans="1:15" ht="23.25" customHeight="1">
      <c r="A72" s="107">
        <v>8</v>
      </c>
      <c r="B72" s="381" t="s">
        <v>484</v>
      </c>
      <c r="C72" s="382">
        <v>-284683</v>
      </c>
      <c r="D72" s="318"/>
      <c r="F72" s="318"/>
      <c r="G72" s="318"/>
      <c r="H72" s="322"/>
      <c r="I72" s="322"/>
    </row>
    <row r="73" spans="1:15" ht="23.25" customHeight="1">
      <c r="A73" s="107">
        <v>9</v>
      </c>
      <c r="B73" s="381" t="s">
        <v>485</v>
      </c>
      <c r="C73" s="382">
        <v>-284683</v>
      </c>
      <c r="D73" s="318"/>
      <c r="F73" s="318"/>
      <c r="G73" s="318"/>
      <c r="H73" s="322"/>
      <c r="I73" s="322"/>
    </row>
    <row r="74" spans="1:15" ht="23.25" customHeight="1">
      <c r="A74" s="107">
        <v>10</v>
      </c>
      <c r="B74" s="381" t="s">
        <v>544</v>
      </c>
      <c r="C74" s="382">
        <v>3441674</v>
      </c>
      <c r="D74" s="318"/>
      <c r="F74" s="318"/>
      <c r="G74" s="318"/>
      <c r="H74" s="322"/>
      <c r="I74" s="322"/>
    </row>
    <row r="75" spans="1:15" ht="23.25" customHeight="1">
      <c r="A75" s="107">
        <v>11</v>
      </c>
      <c r="B75" s="381" t="s">
        <v>545</v>
      </c>
      <c r="C75" s="382">
        <v>3441674</v>
      </c>
      <c r="D75" s="318"/>
      <c r="F75" s="318"/>
      <c r="G75" s="318"/>
      <c r="H75" s="322"/>
      <c r="I75" s="322"/>
    </row>
    <row r="76" spans="1:15" ht="23.25" customHeight="1">
      <c r="A76" s="107">
        <v>12</v>
      </c>
      <c r="B76" s="379" t="s">
        <v>486</v>
      </c>
      <c r="C76" s="380">
        <v>3934379</v>
      </c>
      <c r="D76" s="318"/>
      <c r="F76" s="318"/>
      <c r="G76" s="318"/>
      <c r="H76" s="322"/>
      <c r="I76" s="322"/>
    </row>
    <row r="77" spans="1:15" ht="23.25" customHeight="1">
      <c r="A77" s="107">
        <v>13</v>
      </c>
      <c r="B77" s="379" t="s">
        <v>487</v>
      </c>
      <c r="C77" s="380">
        <v>3934379</v>
      </c>
      <c r="D77" s="318"/>
      <c r="F77" s="318"/>
      <c r="G77" s="318"/>
      <c r="H77" s="322"/>
      <c r="I77" s="322"/>
    </row>
    <row r="78" spans="1:15" ht="23.25" customHeight="1">
      <c r="B78" s="319"/>
      <c r="C78" s="320"/>
      <c r="D78" s="318"/>
      <c r="F78" s="318"/>
      <c r="G78" s="318"/>
      <c r="H78" s="322"/>
      <c r="I78" s="322"/>
    </row>
    <row r="79" spans="1:15" ht="13.8">
      <c r="B79" s="227"/>
      <c r="C79" s="223"/>
      <c r="D79" s="112"/>
      <c r="E79" s="112"/>
      <c r="F79" s="112"/>
      <c r="G79" s="112"/>
      <c r="H79" s="112"/>
    </row>
    <row r="80" spans="1:15" ht="15.6">
      <c r="B80" s="383" t="s">
        <v>687</v>
      </c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</row>
    <row r="81" spans="1:15"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1" t="s">
        <v>85</v>
      </c>
    </row>
    <row r="82" spans="1:15" ht="15.6">
      <c r="B82" s="331" t="s">
        <v>1</v>
      </c>
      <c r="C82" s="292" t="s">
        <v>461</v>
      </c>
      <c r="D82" s="292" t="s">
        <v>462</v>
      </c>
      <c r="E82" s="292" t="s">
        <v>463</v>
      </c>
      <c r="F82" s="292" t="s">
        <v>464</v>
      </c>
      <c r="G82" s="292" t="s">
        <v>465</v>
      </c>
      <c r="H82" s="292" t="s">
        <v>466</v>
      </c>
      <c r="I82" s="292" t="s">
        <v>467</v>
      </c>
      <c r="J82" s="292" t="s">
        <v>468</v>
      </c>
      <c r="K82" s="292" t="s">
        <v>469</v>
      </c>
      <c r="L82" s="292" t="s">
        <v>470</v>
      </c>
      <c r="M82" s="292" t="s">
        <v>471</v>
      </c>
      <c r="N82" s="292" t="s">
        <v>472</v>
      </c>
      <c r="O82" s="293" t="s">
        <v>91</v>
      </c>
    </row>
    <row r="83" spans="1:15" ht="13.8">
      <c r="B83" s="332" t="s">
        <v>6</v>
      </c>
      <c r="C83" s="294" t="s">
        <v>7</v>
      </c>
      <c r="D83" s="294" t="s">
        <v>8</v>
      </c>
      <c r="E83" s="294" t="s">
        <v>9</v>
      </c>
      <c r="F83" s="294" t="s">
        <v>10</v>
      </c>
      <c r="G83" s="294" t="s">
        <v>11</v>
      </c>
      <c r="H83" s="294" t="s">
        <v>12</v>
      </c>
      <c r="I83" s="294" t="s">
        <v>13</v>
      </c>
      <c r="J83" s="294" t="s">
        <v>14</v>
      </c>
      <c r="K83" s="294" t="s">
        <v>15</v>
      </c>
      <c r="L83" s="294" t="s">
        <v>16</v>
      </c>
      <c r="M83" s="294" t="s">
        <v>17</v>
      </c>
      <c r="N83" s="294" t="s">
        <v>18</v>
      </c>
      <c r="O83" s="294" t="s">
        <v>78</v>
      </c>
    </row>
    <row r="84" spans="1:15">
      <c r="A84" s="1">
        <v>1</v>
      </c>
      <c r="B84" s="185" t="s">
        <v>473</v>
      </c>
      <c r="C84" s="295">
        <f>915951597/12</f>
        <v>76329299.75</v>
      </c>
      <c r="D84" s="295">
        <f>915951597/12</f>
        <v>76329299.75</v>
      </c>
      <c r="E84" s="295">
        <f t="shared" ref="E84:N84" si="0">915951597/12</f>
        <v>76329299.75</v>
      </c>
      <c r="F84" s="295">
        <f t="shared" si="0"/>
        <v>76329299.75</v>
      </c>
      <c r="G84" s="295">
        <f t="shared" si="0"/>
        <v>76329299.75</v>
      </c>
      <c r="H84" s="295">
        <f t="shared" si="0"/>
        <v>76329299.75</v>
      </c>
      <c r="I84" s="295">
        <f t="shared" si="0"/>
        <v>76329299.75</v>
      </c>
      <c r="J84" s="295">
        <f t="shared" si="0"/>
        <v>76329299.75</v>
      </c>
      <c r="K84" s="295">
        <f t="shared" si="0"/>
        <v>76329299.75</v>
      </c>
      <c r="L84" s="295">
        <f t="shared" si="0"/>
        <v>76329299.75</v>
      </c>
      <c r="M84" s="295">
        <f t="shared" si="0"/>
        <v>76329299.75</v>
      </c>
      <c r="N84" s="295">
        <f t="shared" si="0"/>
        <v>76329299.75</v>
      </c>
      <c r="O84" s="296">
        <f>'1 bevétel-kiadás'!D64</f>
        <v>1059312356</v>
      </c>
    </row>
    <row r="85" spans="1:15">
      <c r="A85" s="1">
        <v>2</v>
      </c>
      <c r="B85" s="185" t="s">
        <v>474</v>
      </c>
      <c r="C85" s="295">
        <f t="shared" ref="C85:M85" si="1">82158391/12</f>
        <v>6846532.583333333</v>
      </c>
      <c r="D85" s="295">
        <f t="shared" si="1"/>
        <v>6846532.583333333</v>
      </c>
      <c r="E85" s="295">
        <f t="shared" si="1"/>
        <v>6846532.583333333</v>
      </c>
      <c r="F85" s="295">
        <f t="shared" si="1"/>
        <v>6846532.583333333</v>
      </c>
      <c r="G85" s="295">
        <f t="shared" si="1"/>
        <v>6846532.583333333</v>
      </c>
      <c r="H85" s="295">
        <f t="shared" si="1"/>
        <v>6846532.583333333</v>
      </c>
      <c r="I85" s="295">
        <f t="shared" si="1"/>
        <v>6846532.583333333</v>
      </c>
      <c r="J85" s="295">
        <f t="shared" si="1"/>
        <v>6846532.583333333</v>
      </c>
      <c r="K85" s="295">
        <f t="shared" si="1"/>
        <v>6846532.583333333</v>
      </c>
      <c r="L85" s="295">
        <f t="shared" si="1"/>
        <v>6846532.583333333</v>
      </c>
      <c r="M85" s="295">
        <f t="shared" si="1"/>
        <v>6846532.583333333</v>
      </c>
      <c r="N85" s="295">
        <f>82158391/12</f>
        <v>6846532.583333333</v>
      </c>
      <c r="O85" s="296">
        <f>'1 bevétel-kiadás'!G64</f>
        <v>104993719</v>
      </c>
    </row>
    <row r="86" spans="1:15" ht="26.4">
      <c r="A86" s="1">
        <v>3</v>
      </c>
      <c r="B86" s="185" t="s">
        <v>475</v>
      </c>
      <c r="C86" s="295">
        <f t="shared" ref="C86:M86" si="2">280184469/12</f>
        <v>23348705.75</v>
      </c>
      <c r="D86" s="295">
        <f t="shared" si="2"/>
        <v>23348705.75</v>
      </c>
      <c r="E86" s="295">
        <f t="shared" si="2"/>
        <v>23348705.75</v>
      </c>
      <c r="F86" s="295">
        <f t="shared" si="2"/>
        <v>23348705.75</v>
      </c>
      <c r="G86" s="295">
        <f t="shared" si="2"/>
        <v>23348705.75</v>
      </c>
      <c r="H86" s="295">
        <f t="shared" si="2"/>
        <v>23348705.75</v>
      </c>
      <c r="I86" s="295">
        <f t="shared" si="2"/>
        <v>23348705.75</v>
      </c>
      <c r="J86" s="295">
        <f t="shared" si="2"/>
        <v>23348705.75</v>
      </c>
      <c r="K86" s="295">
        <f t="shared" si="2"/>
        <v>23348705.75</v>
      </c>
      <c r="L86" s="295">
        <f t="shared" si="2"/>
        <v>23348705.75</v>
      </c>
      <c r="M86" s="295">
        <f t="shared" si="2"/>
        <v>23348705.75</v>
      </c>
      <c r="N86" s="295">
        <f>280184469/12</f>
        <v>23348705.75</v>
      </c>
      <c r="O86" s="296">
        <f>'1 bevétel-kiadás'!J64</f>
        <v>306140307</v>
      </c>
    </row>
    <row r="87" spans="1:15">
      <c r="A87" s="1">
        <v>4</v>
      </c>
      <c r="B87" s="185" t="s">
        <v>300</v>
      </c>
      <c r="C87" s="295">
        <f t="shared" ref="C87:M87" si="3">120772717/12</f>
        <v>10064393.083333334</v>
      </c>
      <c r="D87" s="295">
        <f t="shared" si="3"/>
        <v>10064393.083333334</v>
      </c>
      <c r="E87" s="295">
        <f t="shared" si="3"/>
        <v>10064393.083333334</v>
      </c>
      <c r="F87" s="295">
        <f t="shared" si="3"/>
        <v>10064393.083333334</v>
      </c>
      <c r="G87" s="295">
        <f t="shared" si="3"/>
        <v>10064393.083333334</v>
      </c>
      <c r="H87" s="295">
        <f t="shared" si="3"/>
        <v>10064393.083333334</v>
      </c>
      <c r="I87" s="295">
        <f t="shared" si="3"/>
        <v>10064393.083333334</v>
      </c>
      <c r="J87" s="295">
        <f t="shared" si="3"/>
        <v>10064393.083333334</v>
      </c>
      <c r="K87" s="295">
        <f t="shared" si="3"/>
        <v>10064393.083333334</v>
      </c>
      <c r="L87" s="295">
        <f t="shared" si="3"/>
        <v>10064393.083333334</v>
      </c>
      <c r="M87" s="295">
        <f t="shared" si="3"/>
        <v>10064393.083333334</v>
      </c>
      <c r="N87" s="295">
        <f>120772717/12</f>
        <v>10064393.083333334</v>
      </c>
      <c r="O87" s="296">
        <f>'1 bevétel-kiadás'!M64</f>
        <v>173233228</v>
      </c>
    </row>
    <row r="88" spans="1:15">
      <c r="A88" s="1">
        <v>5</v>
      </c>
      <c r="B88" s="248" t="s">
        <v>476</v>
      </c>
      <c r="C88" s="297">
        <f>SUM(C84:C87)</f>
        <v>116588931.16666666</v>
      </c>
      <c r="D88" s="297">
        <f t="shared" ref="D88:N88" si="4">SUM(D84:D87)</f>
        <v>116588931.16666666</v>
      </c>
      <c r="E88" s="297">
        <f t="shared" si="4"/>
        <v>116588931.16666666</v>
      </c>
      <c r="F88" s="297">
        <f t="shared" si="4"/>
        <v>116588931.16666666</v>
      </c>
      <c r="G88" s="297">
        <f t="shared" si="4"/>
        <v>116588931.16666666</v>
      </c>
      <c r="H88" s="297">
        <f t="shared" si="4"/>
        <v>116588931.16666666</v>
      </c>
      <c r="I88" s="297">
        <f t="shared" si="4"/>
        <v>116588931.16666666</v>
      </c>
      <c r="J88" s="297">
        <f t="shared" si="4"/>
        <v>116588931.16666666</v>
      </c>
      <c r="K88" s="297">
        <f t="shared" si="4"/>
        <v>116588931.16666666</v>
      </c>
      <c r="L88" s="297">
        <f t="shared" si="4"/>
        <v>116588931.16666666</v>
      </c>
      <c r="M88" s="297">
        <f t="shared" si="4"/>
        <v>116588931.16666666</v>
      </c>
      <c r="N88" s="297">
        <f t="shared" si="4"/>
        <v>116588931.16666666</v>
      </c>
      <c r="O88" s="297">
        <f>SUM(O84:O87)</f>
        <v>1643679610</v>
      </c>
    </row>
    <row r="89" spans="1:15" ht="13.8">
      <c r="B89" s="333"/>
      <c r="C89" s="112"/>
      <c r="D89" s="112"/>
      <c r="E89" s="112"/>
      <c r="F89" s="112"/>
      <c r="G89" s="112"/>
    </row>
    <row r="90" spans="1:15" ht="13.8">
      <c r="B90" s="333"/>
      <c r="C90" s="112"/>
      <c r="D90" s="112"/>
      <c r="E90" s="112"/>
      <c r="F90" s="112"/>
      <c r="G90" s="112"/>
    </row>
    <row r="91" spans="1:15" ht="13.8">
      <c r="B91" s="333"/>
      <c r="C91" s="112"/>
      <c r="D91" s="112"/>
      <c r="E91" s="112"/>
      <c r="F91" s="112"/>
      <c r="G91" s="112"/>
    </row>
    <row r="92" spans="1:15" ht="13.8">
      <c r="B92" s="333"/>
      <c r="C92" s="112"/>
      <c r="D92" s="112"/>
      <c r="E92" s="112"/>
      <c r="F92" s="112"/>
      <c r="G92" s="112"/>
    </row>
    <row r="93" spans="1:15" ht="13.8">
      <c r="B93" s="333"/>
      <c r="C93" s="112"/>
      <c r="D93" s="112"/>
      <c r="E93" s="112"/>
      <c r="F93" s="112"/>
      <c r="G93" s="112"/>
    </row>
    <row r="94" spans="1:15" ht="13.8">
      <c r="B94" s="333"/>
      <c r="C94" s="112"/>
      <c r="D94" s="112"/>
      <c r="E94" s="112"/>
      <c r="F94" s="112"/>
      <c r="G94" s="112"/>
    </row>
    <row r="95" spans="1:15" ht="13.8">
      <c r="B95" s="333"/>
      <c r="C95" s="112"/>
      <c r="D95" s="112"/>
      <c r="E95" s="112"/>
      <c r="F95" s="112"/>
      <c r="G95" s="112"/>
    </row>
    <row r="96" spans="1:15" ht="13.8">
      <c r="B96" s="333"/>
      <c r="C96" s="112"/>
      <c r="D96" s="112"/>
      <c r="E96" s="112"/>
      <c r="F96" s="112"/>
      <c r="G96" s="112"/>
    </row>
    <row r="97" spans="2:7" ht="13.8">
      <c r="B97" s="333"/>
      <c r="C97" s="112"/>
      <c r="D97" s="112"/>
      <c r="E97" s="112"/>
      <c r="F97" s="112"/>
      <c r="G97" s="112"/>
    </row>
    <row r="98" spans="2:7" ht="13.8">
      <c r="B98" s="333"/>
      <c r="C98" s="112"/>
      <c r="D98" s="112"/>
      <c r="E98" s="112"/>
      <c r="F98" s="112"/>
      <c r="G98" s="112"/>
    </row>
    <row r="99" spans="2:7" ht="13.8">
      <c r="B99" s="333"/>
      <c r="C99" s="112"/>
      <c r="D99" s="112"/>
      <c r="E99" s="112"/>
      <c r="F99" s="112"/>
      <c r="G99" s="112"/>
    </row>
    <row r="100" spans="2:7" ht="13.8">
      <c r="B100" s="333"/>
      <c r="C100" s="112"/>
      <c r="D100" s="112"/>
      <c r="E100" s="112"/>
      <c r="F100" s="112"/>
      <c r="G100" s="112"/>
    </row>
    <row r="101" spans="2:7" ht="13.8">
      <c r="B101" s="333"/>
      <c r="C101" s="112"/>
      <c r="D101" s="112"/>
      <c r="E101" s="112"/>
      <c r="F101" s="112"/>
      <c r="G101" s="112"/>
    </row>
    <row r="102" spans="2:7" ht="13.8">
      <c r="B102" s="333"/>
      <c r="C102" s="112"/>
      <c r="D102" s="112"/>
      <c r="E102" s="112"/>
      <c r="F102" s="112"/>
      <c r="G102" s="112"/>
    </row>
    <row r="103" spans="2:7" ht="13.8">
      <c r="B103" s="333"/>
      <c r="C103" s="112"/>
      <c r="D103" s="112"/>
      <c r="E103" s="112"/>
      <c r="F103" s="112"/>
      <c r="G103" s="112"/>
    </row>
    <row r="104" spans="2:7" ht="13.8">
      <c r="B104" s="333"/>
      <c r="C104" s="112"/>
      <c r="D104" s="112"/>
      <c r="E104" s="112"/>
      <c r="F104" s="112"/>
      <c r="G104" s="112"/>
    </row>
    <row r="105" spans="2:7" ht="13.8">
      <c r="B105" s="333"/>
      <c r="C105" s="112"/>
      <c r="D105" s="112"/>
      <c r="E105" s="112"/>
      <c r="F105" s="112"/>
      <c r="G105" s="112"/>
    </row>
  </sheetData>
  <mergeCells count="2">
    <mergeCell ref="B3:C3"/>
    <mergeCell ref="B2:G2"/>
  </mergeCells>
  <pageMargins left="0.19685039370078741" right="0.27559055118110237" top="0.74803149606299213" bottom="0.74803149606299213" header="0.31496062992125984" footer="0.31496062992125984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72"/>
  <sheetViews>
    <sheetView view="pageBreakPreview" zoomScale="75" zoomScaleSheetLayoutView="75" workbookViewId="0">
      <selection activeCell="C1" sqref="C1"/>
    </sheetView>
  </sheetViews>
  <sheetFormatPr defaultColWidth="8.88671875" defaultRowHeight="13.2"/>
  <cols>
    <col min="1" max="1" width="5.109375" style="1" customWidth="1"/>
    <col min="2" max="2" width="67.109375" style="1" customWidth="1"/>
    <col min="3" max="3" width="15.33203125" style="1" customWidth="1"/>
    <col min="4" max="4" width="15.88671875" style="1" customWidth="1"/>
    <col min="5" max="5" width="22.33203125" style="1" customWidth="1"/>
    <col min="6" max="6" width="16.33203125" style="1" customWidth="1"/>
    <col min="7" max="7" width="19.77734375" style="1" customWidth="1"/>
    <col min="8" max="16384" width="8.88671875" style="1"/>
  </cols>
  <sheetData>
    <row r="1" spans="1:7">
      <c r="C1" s="1" t="s">
        <v>744</v>
      </c>
      <c r="F1" s="155"/>
    </row>
    <row r="2" spans="1:7" ht="27.75" customHeight="1">
      <c r="B2" s="394" t="s">
        <v>684</v>
      </c>
      <c r="C2" s="395"/>
      <c r="D2" s="395"/>
      <c r="E2" s="395"/>
      <c r="F2" s="396"/>
      <c r="G2" s="396"/>
    </row>
    <row r="3" spans="1:7" ht="23.25" customHeight="1">
      <c r="B3" s="397" t="s">
        <v>688</v>
      </c>
      <c r="C3" s="395"/>
      <c r="D3" s="395"/>
      <c r="E3" s="395"/>
      <c r="F3" s="396"/>
      <c r="G3" s="396"/>
    </row>
    <row r="4" spans="1:7" ht="23.25" customHeight="1">
      <c r="B4" s="182"/>
      <c r="C4" s="183"/>
      <c r="D4" s="183"/>
      <c r="E4" s="183"/>
      <c r="F4" s="155"/>
      <c r="G4" s="184"/>
    </row>
    <row r="5" spans="1:7">
      <c r="F5" s="155"/>
    </row>
    <row r="6" spans="1:7">
      <c r="C6" s="155" t="s">
        <v>85</v>
      </c>
      <c r="D6" s="155"/>
    </row>
    <row r="7" spans="1:7" ht="13.8">
      <c r="B7" s="110" t="s">
        <v>1</v>
      </c>
      <c r="C7" s="110" t="s">
        <v>178</v>
      </c>
      <c r="D7" s="112"/>
    </row>
    <row r="8" spans="1:7" ht="13.8">
      <c r="B8" s="110" t="s">
        <v>189</v>
      </c>
      <c r="C8" s="110" t="s">
        <v>7</v>
      </c>
      <c r="D8" s="112"/>
    </row>
    <row r="9" spans="1:7" ht="13.8">
      <c r="A9" s="265">
        <v>1</v>
      </c>
      <c r="B9" s="381" t="s">
        <v>179</v>
      </c>
      <c r="C9" s="382">
        <v>1032633643</v>
      </c>
      <c r="D9" s="112"/>
    </row>
    <row r="10" spans="1:7" ht="13.8">
      <c r="A10" s="265">
        <v>2</v>
      </c>
      <c r="B10" s="381" t="s">
        <v>180</v>
      </c>
      <c r="C10" s="382">
        <v>746153677</v>
      </c>
      <c r="D10" s="112"/>
    </row>
    <row r="11" spans="1:7" ht="13.8">
      <c r="A11" s="265">
        <v>3</v>
      </c>
      <c r="B11" s="379" t="s">
        <v>181</v>
      </c>
      <c r="C11" s="380">
        <v>286479966</v>
      </c>
      <c r="D11" s="112"/>
    </row>
    <row r="12" spans="1:7" ht="13.8">
      <c r="A12" s="265">
        <v>4</v>
      </c>
      <c r="B12" s="381" t="s">
        <v>182</v>
      </c>
      <c r="C12" s="382">
        <v>259557667</v>
      </c>
      <c r="D12" s="112"/>
    </row>
    <row r="13" spans="1:7" ht="13.8">
      <c r="A13" s="265">
        <v>5</v>
      </c>
      <c r="B13" s="381" t="s">
        <v>183</v>
      </c>
      <c r="C13" s="382">
        <v>322174023</v>
      </c>
      <c r="D13" s="112"/>
    </row>
    <row r="14" spans="1:7" ht="13.8">
      <c r="A14" s="265">
        <v>6</v>
      </c>
      <c r="B14" s="379" t="s">
        <v>184</v>
      </c>
      <c r="C14" s="380">
        <v>-62616356</v>
      </c>
      <c r="D14" s="112"/>
    </row>
    <row r="15" spans="1:7" ht="13.8">
      <c r="A15" s="265">
        <v>7</v>
      </c>
      <c r="B15" s="379" t="s">
        <v>185</v>
      </c>
      <c r="C15" s="380">
        <v>223863610</v>
      </c>
      <c r="D15" s="112"/>
    </row>
    <row r="16" spans="1:7" ht="13.8">
      <c r="A16" s="265">
        <v>8</v>
      </c>
      <c r="B16" s="379" t="s">
        <v>186</v>
      </c>
      <c r="C16" s="380">
        <v>223863610</v>
      </c>
      <c r="D16" s="112"/>
    </row>
    <row r="17" spans="1:8" ht="13.8">
      <c r="A17" s="265">
        <v>9</v>
      </c>
      <c r="B17" s="379" t="s">
        <v>187</v>
      </c>
      <c r="C17" s="380">
        <v>223863610</v>
      </c>
      <c r="D17" s="112"/>
    </row>
    <row r="18" spans="1:8" s="116" customFormat="1" ht="13.8">
      <c r="B18" s="234"/>
      <c r="C18" s="235"/>
      <c r="D18" s="299"/>
      <c r="E18" s="299"/>
      <c r="F18" s="299"/>
      <c r="G18" s="299"/>
      <c r="H18" s="299"/>
    </row>
    <row r="19" spans="1:8" ht="13.8">
      <c r="B19" s="110" t="s">
        <v>1</v>
      </c>
      <c r="C19" s="110" t="s">
        <v>404</v>
      </c>
      <c r="D19" s="207"/>
      <c r="E19" s="112"/>
      <c r="F19" s="112"/>
      <c r="G19" s="112"/>
      <c r="H19" s="112"/>
    </row>
    <row r="20" spans="1:8" ht="13.8">
      <c r="B20" s="110" t="s">
        <v>189</v>
      </c>
      <c r="C20" s="110" t="s">
        <v>7</v>
      </c>
      <c r="D20" s="207"/>
      <c r="E20" s="112"/>
      <c r="F20" s="112"/>
      <c r="G20" s="112"/>
      <c r="H20" s="112"/>
    </row>
    <row r="21" spans="1:8" ht="13.8">
      <c r="A21" s="1">
        <v>1</v>
      </c>
      <c r="B21" s="381" t="s">
        <v>179</v>
      </c>
      <c r="C21" s="382">
        <v>269977936</v>
      </c>
      <c r="D21" s="208"/>
      <c r="E21" s="112"/>
      <c r="F21" s="112"/>
      <c r="G21" s="112"/>
      <c r="H21" s="112"/>
    </row>
    <row r="22" spans="1:8" ht="13.8">
      <c r="A22" s="1">
        <v>2</v>
      </c>
      <c r="B22" s="381" t="s">
        <v>180</v>
      </c>
      <c r="C22" s="382">
        <v>286389424</v>
      </c>
      <c r="D22" s="207"/>
      <c r="E22" s="112"/>
      <c r="F22" s="112"/>
      <c r="G22" s="112"/>
      <c r="H22" s="112"/>
    </row>
    <row r="23" spans="1:8" ht="13.8">
      <c r="A23" s="1">
        <v>3</v>
      </c>
      <c r="B23" s="379" t="s">
        <v>181</v>
      </c>
      <c r="C23" s="380">
        <v>-16411488</v>
      </c>
      <c r="D23" s="208"/>
      <c r="E23" s="112"/>
      <c r="F23" s="112"/>
      <c r="G23" s="112"/>
      <c r="H23" s="112"/>
    </row>
    <row r="24" spans="1:8" ht="13.8">
      <c r="A24" s="263">
        <v>4</v>
      </c>
      <c r="B24" s="381" t="s">
        <v>182</v>
      </c>
      <c r="C24" s="382">
        <v>36162371</v>
      </c>
      <c r="D24" s="208"/>
      <c r="E24" s="112"/>
      <c r="F24" s="112"/>
      <c r="G24" s="112"/>
      <c r="H24" s="112"/>
    </row>
    <row r="25" spans="1:8" ht="13.8">
      <c r="A25" s="263">
        <v>5</v>
      </c>
      <c r="B25" s="379" t="s">
        <v>184</v>
      </c>
      <c r="C25" s="380">
        <v>36162371</v>
      </c>
      <c r="D25" s="208"/>
      <c r="E25" s="112"/>
      <c r="F25" s="112"/>
      <c r="G25" s="112"/>
      <c r="H25" s="112"/>
    </row>
    <row r="26" spans="1:8" ht="13.8">
      <c r="A26" s="263">
        <v>6</v>
      </c>
      <c r="B26" s="379" t="s">
        <v>185</v>
      </c>
      <c r="C26" s="380">
        <v>19750883</v>
      </c>
      <c r="D26" s="208"/>
      <c r="E26" s="112"/>
      <c r="F26" s="112"/>
      <c r="G26" s="112"/>
      <c r="H26" s="112"/>
    </row>
    <row r="27" spans="1:8" ht="13.8">
      <c r="A27" s="263">
        <v>7</v>
      </c>
      <c r="B27" s="379" t="s">
        <v>186</v>
      </c>
      <c r="C27" s="380">
        <v>19750883</v>
      </c>
      <c r="D27" s="112"/>
      <c r="E27" s="112"/>
      <c r="F27" s="112"/>
      <c r="G27" s="112"/>
      <c r="H27" s="112"/>
    </row>
    <row r="28" spans="1:8" ht="13.8">
      <c r="A28" s="263">
        <v>8</v>
      </c>
      <c r="B28" s="379" t="s">
        <v>187</v>
      </c>
      <c r="C28" s="380">
        <v>19750883</v>
      </c>
      <c r="D28" s="112"/>
      <c r="E28" s="112"/>
      <c r="F28" s="112"/>
      <c r="G28" s="112"/>
      <c r="H28" s="112"/>
    </row>
    <row r="29" spans="1:8" ht="13.8">
      <c r="B29" s="209"/>
      <c r="C29" s="208"/>
      <c r="D29" s="112"/>
      <c r="E29" s="112"/>
      <c r="F29" s="112"/>
      <c r="G29" s="112"/>
      <c r="H29" s="112"/>
    </row>
    <row r="30" spans="1:8" ht="13.8">
      <c r="B30" s="110" t="s">
        <v>1</v>
      </c>
      <c r="C30" s="110" t="s">
        <v>405</v>
      </c>
      <c r="D30" s="112"/>
      <c r="E30" s="112"/>
      <c r="F30" s="112"/>
      <c r="G30" s="112"/>
      <c r="H30" s="112"/>
    </row>
    <row r="31" spans="1:8" ht="13.8">
      <c r="B31" s="110" t="s">
        <v>189</v>
      </c>
      <c r="C31" s="110" t="s">
        <v>7</v>
      </c>
      <c r="D31" s="112"/>
      <c r="E31" s="112"/>
      <c r="F31" s="112"/>
      <c r="G31" s="112"/>
      <c r="H31" s="112"/>
    </row>
    <row r="32" spans="1:8" ht="13.8">
      <c r="A32" s="1">
        <v>1</v>
      </c>
      <c r="B32" s="381" t="s">
        <v>179</v>
      </c>
      <c r="C32" s="382">
        <v>37898458</v>
      </c>
      <c r="D32" s="112"/>
      <c r="E32" s="112"/>
      <c r="F32" s="112"/>
      <c r="G32" s="112"/>
      <c r="H32" s="112"/>
    </row>
    <row r="33" spans="1:8" ht="13.8">
      <c r="A33" s="1">
        <v>2</v>
      </c>
      <c r="B33" s="381" t="s">
        <v>180</v>
      </c>
      <c r="C33" s="382">
        <v>164823598</v>
      </c>
      <c r="D33" s="112"/>
      <c r="E33" s="112"/>
      <c r="F33" s="112"/>
      <c r="G33" s="112"/>
      <c r="H33" s="112"/>
    </row>
    <row r="34" spans="1:8" ht="13.8">
      <c r="A34" s="1">
        <v>3</v>
      </c>
      <c r="B34" s="379" t="s">
        <v>181</v>
      </c>
      <c r="C34" s="380">
        <v>-126925140</v>
      </c>
      <c r="D34" s="112"/>
      <c r="E34" s="112"/>
      <c r="F34" s="112"/>
      <c r="G34" s="112"/>
      <c r="H34" s="112"/>
    </row>
    <row r="35" spans="1:8" ht="13.8">
      <c r="A35" s="263">
        <v>4</v>
      </c>
      <c r="B35" s="381" t="s">
        <v>182</v>
      </c>
      <c r="C35" s="382">
        <v>135334770</v>
      </c>
      <c r="D35" s="112"/>
      <c r="E35" s="112"/>
      <c r="F35" s="112"/>
      <c r="G35" s="112"/>
      <c r="H35" s="112"/>
    </row>
    <row r="36" spans="1:8" ht="13.8">
      <c r="A36" s="263">
        <v>5</v>
      </c>
      <c r="B36" s="379" t="s">
        <v>184</v>
      </c>
      <c r="C36" s="380">
        <v>135334770</v>
      </c>
      <c r="D36" s="112"/>
      <c r="E36" s="112"/>
      <c r="F36" s="112"/>
      <c r="G36" s="112"/>
      <c r="H36" s="112"/>
    </row>
    <row r="37" spans="1:8" ht="13.8">
      <c r="A37" s="263">
        <v>6</v>
      </c>
      <c r="B37" s="379" t="s">
        <v>185</v>
      </c>
      <c r="C37" s="380">
        <v>8409630</v>
      </c>
      <c r="D37" s="112"/>
      <c r="E37" s="112"/>
      <c r="F37" s="112"/>
      <c r="G37" s="112"/>
      <c r="H37" s="112"/>
    </row>
    <row r="38" spans="1:8" ht="13.8">
      <c r="A38" s="263">
        <v>7</v>
      </c>
      <c r="B38" s="379" t="s">
        <v>186</v>
      </c>
      <c r="C38" s="380">
        <v>8409630</v>
      </c>
      <c r="D38" s="112"/>
      <c r="E38" s="112"/>
      <c r="F38" s="112"/>
      <c r="G38" s="112"/>
      <c r="H38" s="112"/>
    </row>
    <row r="39" spans="1:8" ht="13.8">
      <c r="A39" s="263">
        <v>8</v>
      </c>
      <c r="B39" s="379" t="s">
        <v>187</v>
      </c>
      <c r="C39" s="380">
        <v>8409630</v>
      </c>
      <c r="D39" s="112"/>
      <c r="E39" s="112"/>
      <c r="F39" s="112"/>
      <c r="G39" s="112"/>
      <c r="H39" s="112"/>
    </row>
    <row r="40" spans="1:8" ht="13.8">
      <c r="B40" s="112"/>
      <c r="C40" s="112"/>
      <c r="D40" s="112"/>
      <c r="E40" s="112"/>
      <c r="F40" s="112"/>
      <c r="G40" s="112"/>
      <c r="H40" s="112"/>
    </row>
    <row r="41" spans="1:8" ht="13.8">
      <c r="B41" s="110" t="s">
        <v>1</v>
      </c>
      <c r="C41" s="110" t="s">
        <v>406</v>
      </c>
      <c r="D41" s="112"/>
      <c r="E41" s="112"/>
      <c r="F41" s="112"/>
      <c r="G41" s="112"/>
      <c r="H41" s="112"/>
    </row>
    <row r="42" spans="1:8" ht="13.8">
      <c r="B42" s="110" t="s">
        <v>189</v>
      </c>
      <c r="C42" s="110" t="s">
        <v>7</v>
      </c>
      <c r="D42" s="112"/>
      <c r="E42" s="112"/>
      <c r="F42" s="112"/>
      <c r="G42" s="112"/>
      <c r="H42" s="112"/>
    </row>
    <row r="43" spans="1:8" ht="13.8">
      <c r="A43" s="1">
        <v>1</v>
      </c>
      <c r="B43" s="381" t="s">
        <v>179</v>
      </c>
      <c r="C43" s="382">
        <v>9439223</v>
      </c>
      <c r="D43" s="112"/>
      <c r="E43" s="112"/>
      <c r="F43" s="112"/>
      <c r="G43" s="112"/>
      <c r="H43" s="112"/>
    </row>
    <row r="44" spans="1:8" ht="13.8">
      <c r="A44" s="1">
        <v>2</v>
      </c>
      <c r="B44" s="381" t="s">
        <v>180</v>
      </c>
      <c r="C44" s="382">
        <v>94264783</v>
      </c>
      <c r="D44" s="112"/>
      <c r="E44" s="112"/>
      <c r="F44" s="112"/>
      <c r="G44" s="112"/>
      <c r="H44" s="112"/>
    </row>
    <row r="45" spans="1:8" ht="13.8">
      <c r="A45" s="1">
        <v>3</v>
      </c>
      <c r="B45" s="379" t="s">
        <v>181</v>
      </c>
      <c r="C45" s="380">
        <v>-84825560</v>
      </c>
      <c r="D45" s="112"/>
      <c r="E45" s="112"/>
      <c r="F45" s="112"/>
      <c r="G45" s="112"/>
      <c r="H45" s="112"/>
    </row>
    <row r="46" spans="1:8" ht="13.8">
      <c r="A46" s="1">
        <v>4</v>
      </c>
      <c r="B46" s="381" t="s">
        <v>182</v>
      </c>
      <c r="C46" s="382">
        <v>95554496</v>
      </c>
      <c r="D46" s="112"/>
      <c r="E46" s="112"/>
      <c r="F46" s="112"/>
      <c r="G46" s="112"/>
      <c r="H46" s="112"/>
    </row>
    <row r="47" spans="1:8" ht="13.8">
      <c r="A47" s="1">
        <v>5</v>
      </c>
      <c r="B47" s="379" t="s">
        <v>184</v>
      </c>
      <c r="C47" s="380">
        <v>95554496</v>
      </c>
      <c r="D47" s="112"/>
      <c r="E47" s="112"/>
      <c r="F47" s="112"/>
      <c r="G47" s="112"/>
      <c r="H47" s="112"/>
    </row>
    <row r="48" spans="1:8" ht="13.8">
      <c r="A48" s="1">
        <v>6</v>
      </c>
      <c r="B48" s="379" t="s">
        <v>185</v>
      </c>
      <c r="C48" s="380">
        <v>10728936</v>
      </c>
      <c r="D48" s="112"/>
      <c r="E48" s="112"/>
      <c r="F48" s="112"/>
      <c r="G48" s="112"/>
      <c r="H48" s="112"/>
    </row>
    <row r="49" spans="1:8" ht="13.8">
      <c r="A49" s="1">
        <v>7</v>
      </c>
      <c r="B49" s="379" t="s">
        <v>186</v>
      </c>
      <c r="C49" s="380">
        <v>10728936</v>
      </c>
      <c r="D49" s="112"/>
      <c r="E49" s="112"/>
      <c r="F49" s="112"/>
      <c r="G49" s="112"/>
      <c r="H49" s="112"/>
    </row>
    <row r="50" spans="1:8" ht="13.8">
      <c r="A50" s="1">
        <v>8</v>
      </c>
      <c r="B50" s="379" t="s">
        <v>187</v>
      </c>
      <c r="C50" s="380">
        <v>10728936</v>
      </c>
      <c r="D50" s="112"/>
      <c r="E50" s="112"/>
      <c r="F50" s="112"/>
      <c r="G50" s="112"/>
      <c r="H50" s="112"/>
    </row>
    <row r="51" spans="1:8" ht="13.8">
      <c r="B51" s="112"/>
      <c r="C51" s="112"/>
      <c r="D51" s="112"/>
      <c r="E51" s="112"/>
      <c r="F51" s="112"/>
      <c r="G51" s="112"/>
      <c r="H51" s="112"/>
    </row>
    <row r="52" spans="1:8" ht="13.8">
      <c r="B52" s="112"/>
      <c r="C52" s="112"/>
      <c r="D52" s="112"/>
      <c r="E52" s="112"/>
      <c r="F52" s="112"/>
      <c r="G52" s="112"/>
      <c r="H52" s="112"/>
    </row>
    <row r="53" spans="1:8" ht="13.8">
      <c r="B53" s="112"/>
      <c r="C53" s="112"/>
      <c r="D53" s="112"/>
      <c r="E53" s="112"/>
      <c r="F53" s="112"/>
      <c r="G53" s="112"/>
      <c r="H53" s="112"/>
    </row>
    <row r="54" spans="1:8" ht="13.8">
      <c r="B54" s="112"/>
      <c r="C54" s="112"/>
      <c r="D54" s="112"/>
      <c r="E54" s="112"/>
      <c r="F54" s="112"/>
      <c r="G54" s="112"/>
      <c r="H54" s="112"/>
    </row>
    <row r="55" spans="1:8" ht="13.8">
      <c r="B55" s="112"/>
      <c r="C55" s="112"/>
      <c r="D55" s="112"/>
      <c r="E55" s="112"/>
      <c r="F55" s="112"/>
      <c r="G55" s="112"/>
      <c r="H55" s="112"/>
    </row>
    <row r="56" spans="1:8" ht="13.8">
      <c r="B56" s="112"/>
      <c r="C56" s="112"/>
      <c r="D56" s="112"/>
      <c r="E56" s="112"/>
      <c r="F56" s="112"/>
      <c r="G56" s="112"/>
      <c r="H56" s="112"/>
    </row>
    <row r="57" spans="1:8" ht="13.8">
      <c r="B57" s="112"/>
      <c r="C57" s="112"/>
      <c r="D57" s="112"/>
      <c r="E57" s="112"/>
      <c r="F57" s="112"/>
      <c r="G57" s="112"/>
      <c r="H57" s="112"/>
    </row>
    <row r="58" spans="1:8" ht="13.8">
      <c r="B58" s="112"/>
      <c r="C58" s="112"/>
      <c r="D58" s="112"/>
      <c r="E58" s="112"/>
      <c r="F58" s="112"/>
      <c r="G58" s="112"/>
      <c r="H58" s="112"/>
    </row>
    <row r="59" spans="1:8" ht="13.8">
      <c r="B59" s="112"/>
      <c r="C59" s="112"/>
      <c r="D59" s="112"/>
      <c r="E59" s="112"/>
      <c r="F59" s="112"/>
      <c r="G59" s="112"/>
      <c r="H59" s="112"/>
    </row>
    <row r="60" spans="1:8" ht="13.8">
      <c r="B60" s="112"/>
      <c r="C60" s="112"/>
      <c r="D60" s="112"/>
      <c r="E60" s="112"/>
      <c r="F60" s="112"/>
      <c r="G60" s="112"/>
      <c r="H60" s="112"/>
    </row>
    <row r="61" spans="1:8" ht="13.8">
      <c r="B61" s="112"/>
      <c r="C61" s="112"/>
      <c r="D61" s="112"/>
      <c r="E61" s="112"/>
      <c r="F61" s="112"/>
      <c r="G61" s="112"/>
      <c r="H61" s="112"/>
    </row>
    <row r="62" spans="1:8" ht="13.8">
      <c r="B62" s="112"/>
      <c r="C62" s="112"/>
      <c r="D62" s="112"/>
      <c r="E62" s="112"/>
      <c r="F62" s="112"/>
      <c r="G62" s="112"/>
      <c r="H62" s="112"/>
    </row>
    <row r="63" spans="1:8" ht="13.8">
      <c r="B63" s="112"/>
      <c r="C63" s="112"/>
      <c r="D63" s="112"/>
      <c r="E63" s="112"/>
      <c r="F63" s="112"/>
      <c r="G63" s="112"/>
      <c r="H63" s="112"/>
    </row>
    <row r="64" spans="1:8" ht="13.8">
      <c r="B64" s="112"/>
      <c r="C64" s="112"/>
      <c r="D64" s="112"/>
      <c r="E64" s="112"/>
      <c r="F64" s="112"/>
      <c r="G64" s="112"/>
      <c r="H64" s="112"/>
    </row>
    <row r="65" spans="2:8" ht="13.8">
      <c r="B65" s="112"/>
      <c r="C65" s="112"/>
      <c r="D65" s="112"/>
      <c r="E65" s="112"/>
      <c r="F65" s="112"/>
      <c r="G65" s="112"/>
      <c r="H65" s="112"/>
    </row>
    <row r="66" spans="2:8" ht="13.8">
      <c r="B66" s="112"/>
      <c r="C66" s="112"/>
      <c r="D66" s="112"/>
      <c r="E66" s="112"/>
      <c r="F66" s="112"/>
      <c r="G66" s="112"/>
      <c r="H66" s="112"/>
    </row>
    <row r="67" spans="2:8" ht="13.8">
      <c r="B67" s="112"/>
      <c r="C67" s="112"/>
      <c r="D67" s="112"/>
      <c r="E67" s="112"/>
      <c r="F67" s="112"/>
      <c r="G67" s="112"/>
      <c r="H67" s="112"/>
    </row>
    <row r="68" spans="2:8" ht="13.8">
      <c r="B68" s="112"/>
      <c r="C68" s="112"/>
      <c r="D68" s="112"/>
      <c r="E68" s="112"/>
      <c r="F68" s="112"/>
      <c r="G68" s="112"/>
      <c r="H68" s="112"/>
    </row>
    <row r="69" spans="2:8" ht="13.8">
      <c r="B69" s="112"/>
      <c r="C69" s="112"/>
      <c r="D69" s="112"/>
      <c r="E69" s="112"/>
      <c r="F69" s="112"/>
      <c r="G69" s="112"/>
      <c r="H69" s="112"/>
    </row>
    <row r="70" spans="2:8" ht="13.8">
      <c r="B70" s="112"/>
      <c r="C70" s="112"/>
      <c r="D70" s="112"/>
      <c r="E70" s="112"/>
      <c r="F70" s="112"/>
      <c r="G70" s="112"/>
      <c r="H70" s="112"/>
    </row>
    <row r="71" spans="2:8" ht="13.8">
      <c r="B71" s="112"/>
      <c r="C71" s="112"/>
      <c r="D71" s="112"/>
      <c r="E71" s="112"/>
      <c r="F71" s="112"/>
      <c r="G71" s="112"/>
      <c r="H71" s="112"/>
    </row>
    <row r="72" spans="2:8" ht="13.8">
      <c r="B72" s="112"/>
      <c r="C72" s="112"/>
      <c r="D72" s="112"/>
      <c r="E72" s="112"/>
      <c r="F72" s="112"/>
      <c r="G72" s="112"/>
      <c r="H72" s="112"/>
    </row>
  </sheetData>
  <mergeCells count="2">
    <mergeCell ref="B2:G2"/>
    <mergeCell ref="B3:G3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104"/>
  <sheetViews>
    <sheetView view="pageBreakPreview" zoomScale="80" zoomScaleSheetLayoutView="80" workbookViewId="0">
      <selection activeCell="C1" sqref="C1"/>
    </sheetView>
  </sheetViews>
  <sheetFormatPr defaultColWidth="8.88671875" defaultRowHeight="13.2"/>
  <cols>
    <col min="1" max="1" width="4.33203125" style="1" customWidth="1"/>
    <col min="2" max="2" width="65" style="1" customWidth="1"/>
    <col min="3" max="3" width="12.33203125" style="1" customWidth="1"/>
    <col min="4" max="5" width="14.33203125" style="1" customWidth="1"/>
    <col min="6" max="16384" width="8.88671875" style="1"/>
  </cols>
  <sheetData>
    <row r="1" spans="1:7">
      <c r="C1" s="155" t="s">
        <v>745</v>
      </c>
    </row>
    <row r="2" spans="1:7" ht="21.3" customHeight="1">
      <c r="B2" s="394" t="s">
        <v>689</v>
      </c>
      <c r="C2" s="395"/>
      <c r="D2" s="395"/>
      <c r="E2" s="395"/>
    </row>
    <row r="3" spans="1:7" ht="21.3" customHeight="1">
      <c r="B3" s="397" t="s">
        <v>690</v>
      </c>
      <c r="C3" s="399"/>
      <c r="D3" s="399"/>
      <c r="E3" s="399"/>
    </row>
    <row r="4" spans="1:7" ht="17.399999999999999">
      <c r="B4" s="109"/>
      <c r="C4" s="113"/>
      <c r="D4" s="155"/>
      <c r="E4" s="113"/>
    </row>
    <row r="5" spans="1:7" ht="17.399999999999999">
      <c r="B5" s="182"/>
      <c r="C5" s="183"/>
      <c r="D5" s="155"/>
      <c r="E5" s="183" t="s">
        <v>85</v>
      </c>
    </row>
    <row r="6" spans="1:7" ht="13.8">
      <c r="B6" s="112"/>
      <c r="C6" s="400" t="s">
        <v>178</v>
      </c>
      <c r="D6" s="400"/>
      <c r="E6" s="400"/>
    </row>
    <row r="7" spans="1:7" ht="39.6">
      <c r="B7" s="111" t="s">
        <v>1</v>
      </c>
      <c r="C7" s="301" t="s">
        <v>691</v>
      </c>
      <c r="D7" s="301" t="s">
        <v>188</v>
      </c>
      <c r="E7" s="301" t="s">
        <v>692</v>
      </c>
    </row>
    <row r="8" spans="1:7">
      <c r="B8" s="114" t="s">
        <v>189</v>
      </c>
      <c r="C8" s="114" t="s">
        <v>7</v>
      </c>
      <c r="D8" s="114" t="s">
        <v>8</v>
      </c>
      <c r="E8" s="114" t="s">
        <v>9</v>
      </c>
      <c r="F8" s="264"/>
      <c r="G8" s="116"/>
    </row>
    <row r="9" spans="1:7" ht="13.8">
      <c r="A9" s="266">
        <v>1</v>
      </c>
      <c r="B9" s="381" t="s">
        <v>301</v>
      </c>
      <c r="C9" s="382">
        <v>222466378</v>
      </c>
      <c r="D9" s="382">
        <v>0</v>
      </c>
      <c r="E9" s="382">
        <v>261095697</v>
      </c>
    </row>
    <row r="10" spans="1:7" ht="13.8">
      <c r="A10" s="266">
        <v>2</v>
      </c>
      <c r="B10" s="381" t="s">
        <v>302</v>
      </c>
      <c r="C10" s="382">
        <v>51943454</v>
      </c>
      <c r="D10" s="382">
        <v>0</v>
      </c>
      <c r="E10" s="382">
        <v>39510513</v>
      </c>
    </row>
    <row r="11" spans="1:7" ht="13.8">
      <c r="A11" s="266">
        <v>3</v>
      </c>
      <c r="B11" s="379" t="s">
        <v>303</v>
      </c>
      <c r="C11" s="380">
        <v>274409832</v>
      </c>
      <c r="D11" s="380">
        <v>0</v>
      </c>
      <c r="E11" s="380">
        <v>300606210</v>
      </c>
    </row>
    <row r="12" spans="1:7" ht="13.8">
      <c r="A12" s="266">
        <v>4</v>
      </c>
      <c r="B12" s="381" t="s">
        <v>304</v>
      </c>
      <c r="C12" s="382">
        <v>206160589</v>
      </c>
      <c r="D12" s="382">
        <v>0</v>
      </c>
      <c r="E12" s="382">
        <v>243128033</v>
      </c>
    </row>
    <row r="13" spans="1:7" ht="13.8">
      <c r="A13" s="266">
        <v>5</v>
      </c>
      <c r="B13" s="381" t="s">
        <v>305</v>
      </c>
      <c r="C13" s="382">
        <v>27559606</v>
      </c>
      <c r="D13" s="382">
        <v>0</v>
      </c>
      <c r="E13" s="382">
        <v>52677276</v>
      </c>
    </row>
    <row r="14" spans="1:7" ht="13.8">
      <c r="A14" s="266">
        <v>6</v>
      </c>
      <c r="B14" s="381" t="s">
        <v>306</v>
      </c>
      <c r="C14" s="382">
        <v>220191882</v>
      </c>
      <c r="D14" s="382">
        <v>0</v>
      </c>
      <c r="E14" s="382">
        <v>368354999</v>
      </c>
    </row>
    <row r="15" spans="1:7" ht="13.8">
      <c r="A15" s="266">
        <v>7</v>
      </c>
      <c r="B15" s="381" t="s">
        <v>307</v>
      </c>
      <c r="C15" s="382">
        <v>44593417</v>
      </c>
      <c r="D15" s="382">
        <v>0</v>
      </c>
      <c r="E15" s="382">
        <v>887954269</v>
      </c>
    </row>
    <row r="16" spans="1:7" ht="13.8">
      <c r="A16" s="266">
        <v>8</v>
      </c>
      <c r="B16" s="379" t="s">
        <v>308</v>
      </c>
      <c r="C16" s="380">
        <v>498505494</v>
      </c>
      <c r="D16" s="380">
        <v>0</v>
      </c>
      <c r="E16" s="380">
        <v>1552114577</v>
      </c>
    </row>
    <row r="17" spans="1:5" ht="13.8">
      <c r="A17" s="266">
        <v>9</v>
      </c>
      <c r="B17" s="381" t="s">
        <v>309</v>
      </c>
      <c r="C17" s="382">
        <v>15106172</v>
      </c>
      <c r="D17" s="382">
        <v>0</v>
      </c>
      <c r="E17" s="382">
        <v>20917390</v>
      </c>
    </row>
    <row r="18" spans="1:5" ht="13.8">
      <c r="A18" s="266">
        <v>10</v>
      </c>
      <c r="B18" s="381" t="s">
        <v>310</v>
      </c>
      <c r="C18" s="382">
        <v>65751073</v>
      </c>
      <c r="D18" s="382">
        <v>0</v>
      </c>
      <c r="E18" s="382">
        <v>112218786</v>
      </c>
    </row>
    <row r="19" spans="1:5" ht="13.8">
      <c r="A19" s="266">
        <v>11</v>
      </c>
      <c r="B19" s="381" t="s">
        <v>576</v>
      </c>
      <c r="C19" s="382">
        <v>357260</v>
      </c>
      <c r="D19" s="382">
        <v>0</v>
      </c>
      <c r="E19" s="382">
        <v>5217000</v>
      </c>
    </row>
    <row r="20" spans="1:5" ht="13.8">
      <c r="A20" s="266">
        <v>12</v>
      </c>
      <c r="B20" s="379" t="s">
        <v>311</v>
      </c>
      <c r="C20" s="380">
        <v>81214505</v>
      </c>
      <c r="D20" s="380">
        <v>0</v>
      </c>
      <c r="E20" s="380">
        <v>138353176</v>
      </c>
    </row>
    <row r="21" spans="1:5" ht="13.8">
      <c r="A21" s="266">
        <v>13</v>
      </c>
      <c r="B21" s="381" t="s">
        <v>312</v>
      </c>
      <c r="C21" s="382">
        <v>19116763</v>
      </c>
      <c r="D21" s="382">
        <v>0</v>
      </c>
      <c r="E21" s="382">
        <v>20631316</v>
      </c>
    </row>
    <row r="22" spans="1:5" ht="13.8">
      <c r="A22" s="266">
        <v>14</v>
      </c>
      <c r="B22" s="381" t="s">
        <v>313</v>
      </c>
      <c r="C22" s="382">
        <v>37676776</v>
      </c>
      <c r="D22" s="382">
        <v>0</v>
      </c>
      <c r="E22" s="382">
        <v>57676795</v>
      </c>
    </row>
    <row r="23" spans="1:5" ht="13.8">
      <c r="A23" s="266">
        <v>15</v>
      </c>
      <c r="B23" s="381" t="s">
        <v>314</v>
      </c>
      <c r="C23" s="382">
        <v>7588913</v>
      </c>
      <c r="D23" s="382">
        <v>0</v>
      </c>
      <c r="E23" s="382">
        <v>11097753</v>
      </c>
    </row>
    <row r="24" spans="1:5" ht="13.8">
      <c r="A24" s="266">
        <v>16</v>
      </c>
      <c r="B24" s="379" t="s">
        <v>315</v>
      </c>
      <c r="C24" s="380">
        <v>64382452</v>
      </c>
      <c r="D24" s="380">
        <v>0</v>
      </c>
      <c r="E24" s="380">
        <v>89405864</v>
      </c>
    </row>
    <row r="25" spans="1:5" ht="13.8">
      <c r="A25" s="266">
        <v>17</v>
      </c>
      <c r="B25" s="379" t="s">
        <v>316</v>
      </c>
      <c r="C25" s="380">
        <v>78003953</v>
      </c>
      <c r="D25" s="380">
        <v>0</v>
      </c>
      <c r="E25" s="380">
        <v>62913467</v>
      </c>
    </row>
    <row r="26" spans="1:5" ht="13.8">
      <c r="A26" s="266">
        <v>18</v>
      </c>
      <c r="B26" s="379" t="s">
        <v>317</v>
      </c>
      <c r="C26" s="380">
        <v>384569601</v>
      </c>
      <c r="D26" s="380">
        <v>0</v>
      </c>
      <c r="E26" s="380">
        <v>386403317</v>
      </c>
    </row>
    <row r="27" spans="1:5" ht="13.8">
      <c r="A27" s="266">
        <v>19</v>
      </c>
      <c r="B27" s="379" t="s">
        <v>318</v>
      </c>
      <c r="C27" s="380">
        <v>164744815</v>
      </c>
      <c r="D27" s="380">
        <v>0</v>
      </c>
      <c r="E27" s="380">
        <v>1175644963</v>
      </c>
    </row>
    <row r="28" spans="1:5" ht="27.6">
      <c r="A28" s="266">
        <v>20</v>
      </c>
      <c r="B28" s="381" t="s">
        <v>693</v>
      </c>
      <c r="C28" s="382">
        <v>0</v>
      </c>
      <c r="D28" s="382">
        <v>0</v>
      </c>
      <c r="E28" s="382">
        <v>1732096</v>
      </c>
    </row>
    <row r="29" spans="1:5" ht="13.8">
      <c r="A29" s="266">
        <v>21</v>
      </c>
      <c r="B29" s="381" t="s">
        <v>319</v>
      </c>
      <c r="C29" s="382">
        <v>373811</v>
      </c>
      <c r="D29" s="382">
        <v>0</v>
      </c>
      <c r="E29" s="382">
        <v>404765</v>
      </c>
    </row>
    <row r="30" spans="1:5" ht="13.8">
      <c r="A30" s="266">
        <v>22</v>
      </c>
      <c r="B30" s="379" t="s">
        <v>320</v>
      </c>
      <c r="C30" s="380">
        <v>373811</v>
      </c>
      <c r="D30" s="380">
        <v>0</v>
      </c>
      <c r="E30" s="380">
        <v>2136861</v>
      </c>
    </row>
    <row r="31" spans="1:5" ht="13.8">
      <c r="A31" s="266">
        <v>23</v>
      </c>
      <c r="B31" s="381" t="s">
        <v>694</v>
      </c>
      <c r="C31" s="382">
        <v>0</v>
      </c>
      <c r="D31" s="382">
        <v>0</v>
      </c>
      <c r="E31" s="382">
        <v>3000000</v>
      </c>
    </row>
    <row r="32" spans="1:5" ht="13.8">
      <c r="A32" s="266">
        <v>24</v>
      </c>
      <c r="B32" s="381" t="s">
        <v>321</v>
      </c>
      <c r="C32" s="382">
        <v>0</v>
      </c>
      <c r="D32" s="382">
        <v>0</v>
      </c>
      <c r="E32" s="382">
        <v>6842</v>
      </c>
    </row>
    <row r="33" spans="1:7" ht="13.8">
      <c r="A33" s="266">
        <v>25</v>
      </c>
      <c r="B33" s="381" t="s">
        <v>577</v>
      </c>
      <c r="C33" s="382">
        <v>111631</v>
      </c>
      <c r="D33" s="382">
        <v>0</v>
      </c>
      <c r="E33" s="382">
        <v>0</v>
      </c>
    </row>
    <row r="34" spans="1:7" ht="13.8">
      <c r="A34" s="266">
        <v>26</v>
      </c>
      <c r="B34" s="379" t="s">
        <v>322</v>
      </c>
      <c r="C34" s="380">
        <v>111631</v>
      </c>
      <c r="D34" s="380">
        <v>0</v>
      </c>
      <c r="E34" s="380">
        <v>3006842</v>
      </c>
    </row>
    <row r="35" spans="1:7" ht="13.8">
      <c r="A35" s="266">
        <v>27</v>
      </c>
      <c r="B35" s="379" t="s">
        <v>323</v>
      </c>
      <c r="C35" s="380">
        <v>262180</v>
      </c>
      <c r="D35" s="380">
        <v>0</v>
      </c>
      <c r="E35" s="380">
        <v>-869981</v>
      </c>
    </row>
    <row r="36" spans="1:7" s="116" customFormat="1" ht="13.8">
      <c r="A36" s="266">
        <v>28</v>
      </c>
      <c r="B36" s="379" t="s">
        <v>324</v>
      </c>
      <c r="C36" s="380">
        <v>165006995</v>
      </c>
      <c r="D36" s="380">
        <v>0</v>
      </c>
      <c r="E36" s="380">
        <v>1174774982</v>
      </c>
    </row>
    <row r="37" spans="1:7" s="116" customFormat="1">
      <c r="A37" s="300"/>
      <c r="B37" s="234"/>
      <c r="C37" s="235"/>
      <c r="D37" s="235"/>
      <c r="E37" s="235"/>
    </row>
    <row r="38" spans="1:7" s="116" customFormat="1">
      <c r="A38" s="300"/>
      <c r="B38" s="234"/>
      <c r="C38" s="235"/>
      <c r="D38" s="235"/>
      <c r="E38" s="235"/>
    </row>
    <row r="39" spans="1:7" s="116" customFormat="1">
      <c r="A39" s="300"/>
      <c r="B39" s="234"/>
      <c r="C39" s="235"/>
      <c r="D39" s="235"/>
      <c r="E39" s="235"/>
    </row>
    <row r="40" spans="1:7" ht="13.8">
      <c r="B40" s="112"/>
      <c r="C40" s="400" t="s">
        <v>325</v>
      </c>
      <c r="D40" s="400"/>
      <c r="E40" s="400"/>
    </row>
    <row r="41" spans="1:7" ht="39.6">
      <c r="B41" s="111" t="s">
        <v>1</v>
      </c>
      <c r="C41" s="301" t="s">
        <v>691</v>
      </c>
      <c r="D41" s="301" t="s">
        <v>188</v>
      </c>
      <c r="E41" s="301" t="s">
        <v>692</v>
      </c>
    </row>
    <row r="42" spans="1:7">
      <c r="B42" s="114" t="s">
        <v>189</v>
      </c>
      <c r="C42" s="114" t="s">
        <v>7</v>
      </c>
      <c r="D42" s="114" t="s">
        <v>8</v>
      </c>
      <c r="E42" s="114" t="s">
        <v>9</v>
      </c>
      <c r="F42" s="264"/>
      <c r="G42" s="116"/>
    </row>
    <row r="43" spans="1:7" ht="13.8">
      <c r="A43" s="231">
        <v>1</v>
      </c>
      <c r="B43" s="381" t="s">
        <v>304</v>
      </c>
      <c r="C43" s="382">
        <v>84205459</v>
      </c>
      <c r="D43" s="382">
        <v>0</v>
      </c>
      <c r="E43" s="382">
        <v>88291825</v>
      </c>
    </row>
    <row r="44" spans="1:7" ht="13.8">
      <c r="A44" s="231">
        <v>2</v>
      </c>
      <c r="B44" s="381" t="s">
        <v>305</v>
      </c>
      <c r="C44" s="382">
        <v>270000</v>
      </c>
      <c r="D44" s="382">
        <v>0</v>
      </c>
      <c r="E44" s="382">
        <v>8274319</v>
      </c>
    </row>
    <row r="45" spans="1:7" ht="13.8">
      <c r="A45" s="231">
        <v>3</v>
      </c>
      <c r="B45" s="381" t="s">
        <v>307</v>
      </c>
      <c r="C45" s="382">
        <v>1269502</v>
      </c>
      <c r="D45" s="382">
        <v>0</v>
      </c>
      <c r="E45" s="382">
        <v>1164904</v>
      </c>
    </row>
    <row r="46" spans="1:7" ht="13.8">
      <c r="A46" s="231">
        <v>4</v>
      </c>
      <c r="B46" s="379" t="s">
        <v>308</v>
      </c>
      <c r="C46" s="380">
        <v>85744961</v>
      </c>
      <c r="D46" s="380">
        <v>0</v>
      </c>
      <c r="E46" s="380">
        <v>97731048</v>
      </c>
    </row>
    <row r="47" spans="1:7" ht="13.8">
      <c r="A47" s="231">
        <v>5</v>
      </c>
      <c r="B47" s="381" t="s">
        <v>309</v>
      </c>
      <c r="C47" s="382">
        <v>125918</v>
      </c>
      <c r="D47" s="382">
        <v>0</v>
      </c>
      <c r="E47" s="382">
        <v>544506</v>
      </c>
    </row>
    <row r="48" spans="1:7" ht="13.8">
      <c r="A48" s="231">
        <v>6</v>
      </c>
      <c r="B48" s="381" t="s">
        <v>310</v>
      </c>
      <c r="C48" s="382">
        <v>765180</v>
      </c>
      <c r="D48" s="382">
        <v>0</v>
      </c>
      <c r="E48" s="382">
        <v>711346</v>
      </c>
    </row>
    <row r="49" spans="1:7" ht="13.8">
      <c r="A49" s="231">
        <v>7</v>
      </c>
      <c r="B49" s="379" t="s">
        <v>311</v>
      </c>
      <c r="C49" s="380">
        <v>891098</v>
      </c>
      <c r="D49" s="380">
        <v>0</v>
      </c>
      <c r="E49" s="380">
        <v>1255852</v>
      </c>
    </row>
    <row r="50" spans="1:7" ht="13.8">
      <c r="A50" s="231">
        <v>8</v>
      </c>
      <c r="B50" s="381" t="s">
        <v>312</v>
      </c>
      <c r="C50" s="382">
        <v>62785690</v>
      </c>
      <c r="D50" s="382">
        <v>0</v>
      </c>
      <c r="E50" s="382">
        <v>75237024</v>
      </c>
    </row>
    <row r="51" spans="1:7" ht="13.8">
      <c r="A51" s="231">
        <v>9</v>
      </c>
      <c r="B51" s="381" t="s">
        <v>313</v>
      </c>
      <c r="C51" s="382">
        <v>7945635</v>
      </c>
      <c r="D51" s="382">
        <v>0</v>
      </c>
      <c r="E51" s="382">
        <v>10128662</v>
      </c>
    </row>
    <row r="52" spans="1:7" ht="13.8">
      <c r="A52" s="231">
        <v>10</v>
      </c>
      <c r="B52" s="381" t="s">
        <v>314</v>
      </c>
      <c r="C52" s="382">
        <v>11127888</v>
      </c>
      <c r="D52" s="382">
        <v>0</v>
      </c>
      <c r="E52" s="382">
        <v>11681158</v>
      </c>
    </row>
    <row r="53" spans="1:7" ht="13.8">
      <c r="A53" s="231">
        <v>11</v>
      </c>
      <c r="B53" s="379" t="s">
        <v>315</v>
      </c>
      <c r="C53" s="380">
        <v>81859213</v>
      </c>
      <c r="D53" s="380">
        <v>0</v>
      </c>
      <c r="E53" s="380">
        <v>97046844</v>
      </c>
    </row>
    <row r="54" spans="1:7" ht="13.8">
      <c r="A54" s="231">
        <v>12</v>
      </c>
      <c r="B54" s="379" t="s">
        <v>317</v>
      </c>
      <c r="C54" s="380">
        <v>525358</v>
      </c>
      <c r="D54" s="380">
        <v>0</v>
      </c>
      <c r="E54" s="380">
        <v>759563</v>
      </c>
    </row>
    <row r="55" spans="1:7" ht="13.8">
      <c r="A55" s="231">
        <v>13</v>
      </c>
      <c r="B55" s="379" t="s">
        <v>318</v>
      </c>
      <c r="C55" s="380">
        <v>2469292</v>
      </c>
      <c r="D55" s="380">
        <v>0</v>
      </c>
      <c r="E55" s="380">
        <v>-1331211</v>
      </c>
    </row>
    <row r="56" spans="1:7" ht="13.8">
      <c r="A56" s="231">
        <v>14</v>
      </c>
      <c r="B56" s="379" t="s">
        <v>324</v>
      </c>
      <c r="C56" s="380">
        <v>2469292</v>
      </c>
      <c r="D56" s="380">
        <v>0</v>
      </c>
      <c r="E56" s="380">
        <v>-1331211</v>
      </c>
    </row>
    <row r="57" spans="1:7">
      <c r="A57" s="233"/>
      <c r="B57" s="209"/>
      <c r="C57" s="208"/>
      <c r="D57" s="208"/>
      <c r="E57" s="208"/>
    </row>
    <row r="58" spans="1:7" ht="34.799999999999997" customHeight="1">
      <c r="B58" s="232"/>
      <c r="C58" s="398" t="s">
        <v>475</v>
      </c>
      <c r="D58" s="398"/>
      <c r="E58" s="398"/>
    </row>
    <row r="59" spans="1:7" ht="39.6">
      <c r="B59" s="111" t="s">
        <v>1</v>
      </c>
      <c r="C59" s="301" t="s">
        <v>691</v>
      </c>
      <c r="D59" s="301" t="s">
        <v>188</v>
      </c>
      <c r="E59" s="301" t="s">
        <v>692</v>
      </c>
    </row>
    <row r="60" spans="1:7">
      <c r="B60" s="230" t="s">
        <v>189</v>
      </c>
      <c r="C60" s="230" t="s">
        <v>7</v>
      </c>
      <c r="D60" s="230" t="s">
        <v>8</v>
      </c>
      <c r="E60" s="230" t="s">
        <v>9</v>
      </c>
      <c r="F60" s="115"/>
      <c r="G60" s="116"/>
    </row>
    <row r="61" spans="1:7" ht="13.8">
      <c r="A61" s="266">
        <v>1</v>
      </c>
      <c r="B61" s="381" t="s">
        <v>302</v>
      </c>
      <c r="C61" s="382">
        <v>170529904</v>
      </c>
      <c r="D61" s="382">
        <v>0</v>
      </c>
      <c r="E61" s="382">
        <v>220388148</v>
      </c>
      <c r="F61" s="116"/>
    </row>
    <row r="62" spans="1:7" ht="13.8">
      <c r="A62" s="266">
        <v>2</v>
      </c>
      <c r="B62" s="379" t="s">
        <v>303</v>
      </c>
      <c r="C62" s="380">
        <v>170529904</v>
      </c>
      <c r="D62" s="380">
        <v>0</v>
      </c>
      <c r="E62" s="380">
        <v>220388148</v>
      </c>
      <c r="F62" s="116"/>
    </row>
    <row r="63" spans="1:7" ht="13.8">
      <c r="A63" s="266">
        <v>3</v>
      </c>
      <c r="B63" s="381" t="s">
        <v>304</v>
      </c>
      <c r="C63" s="382">
        <v>12073108</v>
      </c>
      <c r="D63" s="382">
        <v>0</v>
      </c>
      <c r="E63" s="382">
        <v>18882444</v>
      </c>
      <c r="F63" s="116"/>
    </row>
    <row r="64" spans="1:7" ht="13.8">
      <c r="A64" s="266">
        <v>4</v>
      </c>
      <c r="B64" s="381" t="s">
        <v>305</v>
      </c>
      <c r="C64" s="382">
        <v>3295972</v>
      </c>
      <c r="D64" s="382">
        <v>0</v>
      </c>
      <c r="E64" s="382">
        <v>1079911</v>
      </c>
      <c r="F64" s="116"/>
    </row>
    <row r="65" spans="1:6" ht="13.8">
      <c r="A65" s="266">
        <v>5</v>
      </c>
      <c r="B65" s="381" t="s">
        <v>307</v>
      </c>
      <c r="C65" s="382">
        <v>1406545</v>
      </c>
      <c r="D65" s="382">
        <v>0</v>
      </c>
      <c r="E65" s="382">
        <v>2873865</v>
      </c>
      <c r="F65" s="116"/>
    </row>
    <row r="66" spans="1:6" ht="13.8">
      <c r="A66" s="266">
        <v>6</v>
      </c>
      <c r="B66" s="379" t="s">
        <v>308</v>
      </c>
      <c r="C66" s="380">
        <v>16775625</v>
      </c>
      <c r="D66" s="380">
        <v>0</v>
      </c>
      <c r="E66" s="380">
        <v>22836220</v>
      </c>
      <c r="F66" s="116"/>
    </row>
    <row r="67" spans="1:6" ht="13.8">
      <c r="A67" s="266">
        <v>7</v>
      </c>
      <c r="B67" s="381" t="s">
        <v>309</v>
      </c>
      <c r="C67" s="382">
        <v>16206802</v>
      </c>
      <c r="D67" s="382">
        <v>0</v>
      </c>
      <c r="E67" s="382">
        <v>18947564</v>
      </c>
      <c r="F67" s="116"/>
    </row>
    <row r="68" spans="1:6" ht="13.8">
      <c r="A68" s="266">
        <v>8</v>
      </c>
      <c r="B68" s="381" t="s">
        <v>310</v>
      </c>
      <c r="C68" s="382">
        <v>87767400</v>
      </c>
      <c r="D68" s="382">
        <v>0</v>
      </c>
      <c r="E68" s="382">
        <v>92544841</v>
      </c>
      <c r="F68" s="116"/>
    </row>
    <row r="69" spans="1:6" ht="13.8">
      <c r="A69" s="266">
        <v>9</v>
      </c>
      <c r="B69" s="379" t="s">
        <v>311</v>
      </c>
      <c r="C69" s="380">
        <v>103974202</v>
      </c>
      <c r="D69" s="380">
        <v>0</v>
      </c>
      <c r="E69" s="380">
        <v>111492405</v>
      </c>
      <c r="F69" s="116"/>
    </row>
    <row r="70" spans="1:6" ht="13.8">
      <c r="A70" s="266">
        <v>10</v>
      </c>
      <c r="B70" s="381" t="s">
        <v>312</v>
      </c>
      <c r="C70" s="382">
        <v>78642763</v>
      </c>
      <c r="D70" s="382">
        <v>0</v>
      </c>
      <c r="E70" s="382">
        <v>97083229</v>
      </c>
      <c r="F70" s="116"/>
    </row>
    <row r="71" spans="1:6" ht="13.8">
      <c r="A71" s="266">
        <v>11</v>
      </c>
      <c r="B71" s="381" t="s">
        <v>313</v>
      </c>
      <c r="C71" s="382">
        <v>7613678</v>
      </c>
      <c r="D71" s="382">
        <v>0</v>
      </c>
      <c r="E71" s="382">
        <v>7350167</v>
      </c>
      <c r="F71" s="116"/>
    </row>
    <row r="72" spans="1:6" ht="13.8">
      <c r="A72" s="266">
        <v>12</v>
      </c>
      <c r="B72" s="381" t="s">
        <v>314</v>
      </c>
      <c r="C72" s="382">
        <v>11501280</v>
      </c>
      <c r="D72" s="382">
        <v>0</v>
      </c>
      <c r="E72" s="382">
        <v>11555811</v>
      </c>
      <c r="F72" s="116"/>
    </row>
    <row r="73" spans="1:6" ht="13.8">
      <c r="A73" s="266">
        <v>13</v>
      </c>
      <c r="B73" s="379" t="s">
        <v>315</v>
      </c>
      <c r="C73" s="380">
        <v>97757721</v>
      </c>
      <c r="D73" s="380">
        <v>0</v>
      </c>
      <c r="E73" s="380">
        <v>115989207</v>
      </c>
      <c r="F73" s="116"/>
    </row>
    <row r="74" spans="1:6" ht="13.8">
      <c r="A74" s="266">
        <v>14</v>
      </c>
      <c r="B74" s="379" t="s">
        <v>316</v>
      </c>
      <c r="C74" s="380">
        <v>1262116</v>
      </c>
      <c r="D74" s="380">
        <v>0</v>
      </c>
      <c r="E74" s="380">
        <v>1211651</v>
      </c>
      <c r="F74" s="116"/>
    </row>
    <row r="75" spans="1:6" ht="13.8">
      <c r="A75" s="266">
        <v>15</v>
      </c>
      <c r="B75" s="379" t="s">
        <v>317</v>
      </c>
      <c r="C75" s="380">
        <v>11590434</v>
      </c>
      <c r="D75" s="380">
        <v>0</v>
      </c>
      <c r="E75" s="380">
        <v>13168243</v>
      </c>
      <c r="F75" s="116"/>
    </row>
    <row r="76" spans="1:6" ht="13.8">
      <c r="A76" s="266">
        <v>16</v>
      </c>
      <c r="B76" s="379" t="s">
        <v>318</v>
      </c>
      <c r="C76" s="380">
        <v>-27278944</v>
      </c>
      <c r="D76" s="380">
        <v>0</v>
      </c>
      <c r="E76" s="380">
        <v>1362862</v>
      </c>
      <c r="F76" s="116"/>
    </row>
    <row r="77" spans="1:6" ht="13.8">
      <c r="A77" s="266">
        <v>17</v>
      </c>
      <c r="B77" s="381" t="s">
        <v>319</v>
      </c>
      <c r="C77" s="382">
        <v>0</v>
      </c>
      <c r="D77" s="382">
        <v>0</v>
      </c>
      <c r="E77" s="382">
        <v>34</v>
      </c>
      <c r="F77" s="116"/>
    </row>
    <row r="78" spans="1:6" ht="13.8">
      <c r="A78" s="266">
        <v>18</v>
      </c>
      <c r="B78" s="379" t="s">
        <v>320</v>
      </c>
      <c r="C78" s="380">
        <v>0</v>
      </c>
      <c r="D78" s="380">
        <v>0</v>
      </c>
      <c r="E78" s="380">
        <v>34</v>
      </c>
      <c r="F78" s="116"/>
    </row>
    <row r="79" spans="1:6" ht="13.8">
      <c r="A79" s="266">
        <v>19</v>
      </c>
      <c r="B79" s="379" t="s">
        <v>323</v>
      </c>
      <c r="C79" s="380">
        <v>0</v>
      </c>
      <c r="D79" s="380">
        <v>0</v>
      </c>
      <c r="E79" s="380">
        <v>34</v>
      </c>
      <c r="F79" s="116"/>
    </row>
    <row r="80" spans="1:6" ht="13.8">
      <c r="A80" s="266">
        <v>20</v>
      </c>
      <c r="B80" s="379" t="s">
        <v>324</v>
      </c>
      <c r="C80" s="380">
        <v>-27278944</v>
      </c>
      <c r="D80" s="380">
        <v>0</v>
      </c>
      <c r="E80" s="380">
        <v>1362896</v>
      </c>
      <c r="F80" s="116"/>
    </row>
    <row r="81" spans="1:7">
      <c r="A81" s="300"/>
      <c r="B81" s="228"/>
      <c r="C81" s="229"/>
      <c r="D81" s="229"/>
      <c r="E81" s="229"/>
      <c r="F81" s="116"/>
    </row>
    <row r="82" spans="1:7">
      <c r="A82" s="300"/>
      <c r="B82" s="228"/>
      <c r="C82" s="229"/>
      <c r="D82" s="229"/>
      <c r="E82" s="229"/>
      <c r="F82" s="116"/>
    </row>
    <row r="84" spans="1:7" ht="34.799999999999997" customHeight="1">
      <c r="B84" s="232"/>
      <c r="C84" s="398" t="s">
        <v>300</v>
      </c>
      <c r="D84" s="398"/>
      <c r="E84" s="398"/>
    </row>
    <row r="85" spans="1:7" ht="39.6">
      <c r="B85" s="302" t="s">
        <v>1</v>
      </c>
      <c r="C85" s="301" t="s">
        <v>691</v>
      </c>
      <c r="D85" s="301" t="s">
        <v>188</v>
      </c>
      <c r="E85" s="301" t="s">
        <v>692</v>
      </c>
    </row>
    <row r="86" spans="1:7">
      <c r="A86" s="107"/>
      <c r="B86" s="114" t="s">
        <v>189</v>
      </c>
      <c r="C86" s="114" t="s">
        <v>7</v>
      </c>
      <c r="D86" s="114" t="s">
        <v>8</v>
      </c>
      <c r="E86" s="114" t="s">
        <v>9</v>
      </c>
      <c r="F86" s="264"/>
      <c r="G86" s="116"/>
    </row>
    <row r="87" spans="1:7" ht="13.8">
      <c r="A87" s="107">
        <v>1</v>
      </c>
      <c r="B87" s="381" t="s">
        <v>302</v>
      </c>
      <c r="C87" s="382">
        <v>22213862</v>
      </c>
      <c r="D87" s="382">
        <v>0</v>
      </c>
      <c r="E87" s="382">
        <v>29841311</v>
      </c>
    </row>
    <row r="88" spans="1:7" ht="13.8">
      <c r="A88" s="107">
        <v>2</v>
      </c>
      <c r="B88" s="379" t="s">
        <v>303</v>
      </c>
      <c r="C88" s="380">
        <v>22213862</v>
      </c>
      <c r="D88" s="380">
        <v>0</v>
      </c>
      <c r="E88" s="380">
        <v>29841311</v>
      </c>
    </row>
    <row r="89" spans="1:7" ht="13.8">
      <c r="A89" s="107">
        <v>3</v>
      </c>
      <c r="B89" s="381" t="s">
        <v>304</v>
      </c>
      <c r="C89" s="382">
        <v>113540713</v>
      </c>
      <c r="D89" s="382">
        <v>0</v>
      </c>
      <c r="E89" s="382">
        <v>126945086</v>
      </c>
    </row>
    <row r="90" spans="1:7" ht="13.8">
      <c r="A90" s="107">
        <v>4</v>
      </c>
      <c r="B90" s="379" t="s">
        <v>308</v>
      </c>
      <c r="C90" s="380">
        <v>113540713</v>
      </c>
      <c r="D90" s="380">
        <v>0</v>
      </c>
      <c r="E90" s="380">
        <v>126945086</v>
      </c>
    </row>
    <row r="91" spans="1:7" ht="13.8">
      <c r="A91" s="107">
        <v>5</v>
      </c>
      <c r="B91" s="381" t="s">
        <v>309</v>
      </c>
      <c r="C91" s="382">
        <v>21954570</v>
      </c>
      <c r="D91" s="382">
        <v>0</v>
      </c>
      <c r="E91" s="382">
        <v>33877074</v>
      </c>
    </row>
    <row r="92" spans="1:7" ht="13.8">
      <c r="A92" s="107">
        <v>6</v>
      </c>
      <c r="B92" s="381" t="s">
        <v>310</v>
      </c>
      <c r="C92" s="382">
        <v>6885253</v>
      </c>
      <c r="D92" s="382">
        <v>0</v>
      </c>
      <c r="E92" s="382">
        <v>12993412</v>
      </c>
    </row>
    <row r="93" spans="1:7" ht="13.8">
      <c r="A93" s="107">
        <v>7</v>
      </c>
      <c r="B93" s="379" t="s">
        <v>311</v>
      </c>
      <c r="C93" s="380">
        <v>28839823</v>
      </c>
      <c r="D93" s="380">
        <v>0</v>
      </c>
      <c r="E93" s="380">
        <v>46870486</v>
      </c>
    </row>
    <row r="94" spans="1:7" ht="13.8">
      <c r="A94" s="107">
        <v>8</v>
      </c>
      <c r="B94" s="381" t="s">
        <v>312</v>
      </c>
      <c r="C94" s="382">
        <v>77589102</v>
      </c>
      <c r="D94" s="382">
        <v>0</v>
      </c>
      <c r="E94" s="382">
        <v>84150230</v>
      </c>
    </row>
    <row r="95" spans="1:7" ht="13.8">
      <c r="A95" s="107">
        <v>9</v>
      </c>
      <c r="B95" s="381" t="s">
        <v>313</v>
      </c>
      <c r="C95" s="382">
        <v>8269511</v>
      </c>
      <c r="D95" s="382">
        <v>0</v>
      </c>
      <c r="E95" s="382">
        <v>9481045</v>
      </c>
    </row>
    <row r="96" spans="1:7" ht="13.8">
      <c r="A96" s="107">
        <v>10</v>
      </c>
      <c r="B96" s="381" t="s">
        <v>314</v>
      </c>
      <c r="C96" s="382">
        <v>13363946</v>
      </c>
      <c r="D96" s="382">
        <v>0</v>
      </c>
      <c r="E96" s="382">
        <v>12679816</v>
      </c>
    </row>
    <row r="97" spans="1:5" ht="13.8">
      <c r="A97" s="107">
        <v>11</v>
      </c>
      <c r="B97" s="379" t="s">
        <v>315</v>
      </c>
      <c r="C97" s="380">
        <v>99222559</v>
      </c>
      <c r="D97" s="380">
        <v>0</v>
      </c>
      <c r="E97" s="380">
        <v>106311091</v>
      </c>
    </row>
    <row r="98" spans="1:5" ht="13.8">
      <c r="A98" s="107">
        <v>12</v>
      </c>
      <c r="B98" s="379" t="s">
        <v>316</v>
      </c>
      <c r="C98" s="380">
        <v>344979</v>
      </c>
      <c r="D98" s="380">
        <v>0</v>
      </c>
      <c r="E98" s="380">
        <v>578357</v>
      </c>
    </row>
    <row r="99" spans="1:5" ht="13.8">
      <c r="A99" s="107">
        <v>13</v>
      </c>
      <c r="B99" s="379" t="s">
        <v>317</v>
      </c>
      <c r="C99" s="380">
        <v>3616101</v>
      </c>
      <c r="D99" s="380">
        <v>0</v>
      </c>
      <c r="E99" s="380">
        <v>4633831</v>
      </c>
    </row>
    <row r="100" spans="1:5" ht="13.8">
      <c r="A100" s="107">
        <v>14</v>
      </c>
      <c r="B100" s="379" t="s">
        <v>318</v>
      </c>
      <c r="C100" s="380">
        <v>3731113</v>
      </c>
      <c r="D100" s="380">
        <v>0</v>
      </c>
      <c r="E100" s="380">
        <v>-1607368</v>
      </c>
    </row>
    <row r="101" spans="1:5" ht="13.8">
      <c r="A101" s="107">
        <v>15</v>
      </c>
      <c r="B101" s="381" t="s">
        <v>319</v>
      </c>
      <c r="C101" s="382">
        <v>5</v>
      </c>
      <c r="D101" s="382">
        <v>0</v>
      </c>
      <c r="E101" s="382">
        <v>6</v>
      </c>
    </row>
    <row r="102" spans="1:5" ht="13.8">
      <c r="A102" s="107">
        <v>16</v>
      </c>
      <c r="B102" s="379" t="s">
        <v>320</v>
      </c>
      <c r="C102" s="380">
        <v>5</v>
      </c>
      <c r="D102" s="380">
        <v>0</v>
      </c>
      <c r="E102" s="380">
        <v>6</v>
      </c>
    </row>
    <row r="103" spans="1:5" ht="13.8">
      <c r="A103" s="107">
        <v>17</v>
      </c>
      <c r="B103" s="379" t="s">
        <v>323</v>
      </c>
      <c r="C103" s="380">
        <v>5</v>
      </c>
      <c r="D103" s="380">
        <v>0</v>
      </c>
      <c r="E103" s="380">
        <v>6</v>
      </c>
    </row>
    <row r="104" spans="1:5" ht="13.8">
      <c r="A104" s="107">
        <v>18</v>
      </c>
      <c r="B104" s="379" t="s">
        <v>324</v>
      </c>
      <c r="C104" s="380">
        <v>3731118</v>
      </c>
      <c r="D104" s="380">
        <v>0</v>
      </c>
      <c r="E104" s="380">
        <v>-1607362</v>
      </c>
    </row>
  </sheetData>
  <mergeCells count="6">
    <mergeCell ref="C84:E84"/>
    <mergeCell ref="C58:E58"/>
    <mergeCell ref="B2:E2"/>
    <mergeCell ref="B3:E3"/>
    <mergeCell ref="C6:E6"/>
    <mergeCell ref="C40:E40"/>
  </mergeCells>
  <pageMargins left="0.28999999999999998" right="0.31" top="0.74803149606299213" bottom="0.74803149606299213" header="0.31496062992125984" footer="0.31496062992125984"/>
  <pageSetup paperSize="9" scale="54" orientation="landscape" r:id="rId1"/>
  <rowBreaks count="2" manualBreakCount="2">
    <brk id="39" max="16383" man="1"/>
    <brk id="57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A1:E274"/>
  <sheetViews>
    <sheetView view="pageBreakPreview" zoomScale="95" zoomScaleSheetLayoutView="95" workbookViewId="0">
      <selection activeCell="C1" sqref="C1"/>
    </sheetView>
  </sheetViews>
  <sheetFormatPr defaultColWidth="8.88671875" defaultRowHeight="13.2"/>
  <cols>
    <col min="1" max="1" width="6.33203125" style="1" customWidth="1"/>
    <col min="2" max="2" width="64.33203125" style="1" customWidth="1"/>
    <col min="3" max="3" width="13.109375" style="1" customWidth="1"/>
    <col min="4" max="4" width="13.33203125" style="1" customWidth="1"/>
    <col min="5" max="5" width="14.33203125" style="1" customWidth="1"/>
    <col min="6" max="16384" width="8.88671875" style="1"/>
  </cols>
  <sheetData>
    <row r="1" spans="1:5">
      <c r="C1" s="155" t="s">
        <v>746</v>
      </c>
    </row>
    <row r="2" spans="1:5" ht="27.3" customHeight="1">
      <c r="B2" s="401" t="s">
        <v>689</v>
      </c>
      <c r="C2" s="402"/>
      <c r="D2" s="402"/>
      <c r="E2" s="402"/>
    </row>
    <row r="3" spans="1:5" ht="25.5" customHeight="1">
      <c r="B3" s="403" t="s">
        <v>326</v>
      </c>
      <c r="C3" s="402"/>
      <c r="D3" s="402"/>
      <c r="E3" s="402"/>
    </row>
    <row r="4" spans="1:5">
      <c r="E4" s="1" t="s">
        <v>85</v>
      </c>
    </row>
    <row r="6" spans="1:5">
      <c r="D6" s="25" t="s">
        <v>178</v>
      </c>
    </row>
    <row r="7" spans="1:5" s="3" customFormat="1" ht="24">
      <c r="B7" s="117" t="s">
        <v>1</v>
      </c>
      <c r="C7" s="118" t="s">
        <v>691</v>
      </c>
      <c r="D7" s="118" t="s">
        <v>188</v>
      </c>
      <c r="E7" s="118" t="s">
        <v>692</v>
      </c>
    </row>
    <row r="8" spans="1:5">
      <c r="B8" s="230" t="s">
        <v>189</v>
      </c>
      <c r="C8" s="230" t="s">
        <v>7</v>
      </c>
      <c r="D8" s="230" t="s">
        <v>8</v>
      </c>
      <c r="E8" s="230" t="s">
        <v>9</v>
      </c>
    </row>
    <row r="9" spans="1:5" ht="13.8">
      <c r="A9" s="266">
        <v>1</v>
      </c>
      <c r="B9" s="381" t="s">
        <v>327</v>
      </c>
      <c r="C9" s="382">
        <v>302713</v>
      </c>
      <c r="D9" s="382">
        <v>0</v>
      </c>
      <c r="E9" s="382">
        <v>0</v>
      </c>
    </row>
    <row r="10" spans="1:5" ht="13.8">
      <c r="A10" s="267">
        <v>2</v>
      </c>
      <c r="B10" s="379" t="s">
        <v>328</v>
      </c>
      <c r="C10" s="380">
        <v>302713</v>
      </c>
      <c r="D10" s="380">
        <v>0</v>
      </c>
      <c r="E10" s="380">
        <v>0</v>
      </c>
    </row>
    <row r="11" spans="1:5" ht="13.8">
      <c r="A11" s="266">
        <v>3</v>
      </c>
      <c r="B11" s="381" t="s">
        <v>329</v>
      </c>
      <c r="C11" s="382">
        <v>6985713592</v>
      </c>
      <c r="D11" s="382">
        <v>0</v>
      </c>
      <c r="E11" s="382">
        <v>7890704546</v>
      </c>
    </row>
    <row r="12" spans="1:5" ht="13.8">
      <c r="A12" s="267">
        <v>4</v>
      </c>
      <c r="B12" s="381" t="s">
        <v>330</v>
      </c>
      <c r="C12" s="382">
        <v>76711425</v>
      </c>
      <c r="D12" s="382">
        <v>0</v>
      </c>
      <c r="E12" s="382">
        <v>72900273</v>
      </c>
    </row>
    <row r="13" spans="1:5" ht="13.8">
      <c r="A13" s="266">
        <v>5</v>
      </c>
      <c r="B13" s="381" t="s">
        <v>331</v>
      </c>
      <c r="C13" s="382">
        <v>181898994</v>
      </c>
      <c r="D13" s="382">
        <v>0</v>
      </c>
      <c r="E13" s="382">
        <v>409898350</v>
      </c>
    </row>
    <row r="14" spans="1:5" ht="13.8">
      <c r="A14" s="267">
        <v>6</v>
      </c>
      <c r="B14" s="379" t="s">
        <v>332</v>
      </c>
      <c r="C14" s="380">
        <v>7244324011</v>
      </c>
      <c r="D14" s="380">
        <v>0</v>
      </c>
      <c r="E14" s="380">
        <v>8373503169</v>
      </c>
    </row>
    <row r="15" spans="1:5" ht="13.8">
      <c r="A15" s="266">
        <v>7</v>
      </c>
      <c r="B15" s="381" t="s">
        <v>578</v>
      </c>
      <c r="C15" s="382">
        <v>20610000</v>
      </c>
      <c r="D15" s="382">
        <v>0</v>
      </c>
      <c r="E15" s="382">
        <v>17610000</v>
      </c>
    </row>
    <row r="16" spans="1:5" ht="13.8">
      <c r="A16" s="267">
        <v>8</v>
      </c>
      <c r="B16" s="381" t="s">
        <v>333</v>
      </c>
      <c r="C16" s="382">
        <v>20610000</v>
      </c>
      <c r="D16" s="382">
        <v>0</v>
      </c>
      <c r="E16" s="382">
        <v>17610000</v>
      </c>
    </row>
    <row r="17" spans="1:5" ht="13.8">
      <c r="A17" s="266">
        <v>9</v>
      </c>
      <c r="B17" s="381" t="s">
        <v>383</v>
      </c>
      <c r="C17" s="382">
        <v>29960000</v>
      </c>
      <c r="D17" s="382">
        <v>0</v>
      </c>
      <c r="E17" s="382">
        <v>0</v>
      </c>
    </row>
    <row r="18" spans="1:5" ht="13.8">
      <c r="A18" s="267">
        <v>10</v>
      </c>
      <c r="B18" s="381" t="s">
        <v>384</v>
      </c>
      <c r="C18" s="382">
        <v>29960000</v>
      </c>
      <c r="D18" s="382">
        <v>0</v>
      </c>
      <c r="E18" s="382">
        <v>0</v>
      </c>
    </row>
    <row r="19" spans="1:5" ht="13.8">
      <c r="A19" s="266">
        <v>11</v>
      </c>
      <c r="B19" s="379" t="s">
        <v>334</v>
      </c>
      <c r="C19" s="380">
        <v>50570000</v>
      </c>
      <c r="D19" s="380">
        <v>0</v>
      </c>
      <c r="E19" s="380">
        <v>17610000</v>
      </c>
    </row>
    <row r="20" spans="1:5" ht="27.6">
      <c r="A20" s="267">
        <v>12</v>
      </c>
      <c r="B20" s="379" t="s">
        <v>335</v>
      </c>
      <c r="C20" s="380">
        <v>7295196724</v>
      </c>
      <c r="D20" s="380">
        <v>0</v>
      </c>
      <c r="E20" s="380">
        <v>8391113169</v>
      </c>
    </row>
    <row r="21" spans="1:5" ht="27.6">
      <c r="A21" s="266">
        <v>13</v>
      </c>
      <c r="B21" s="381" t="s">
        <v>695</v>
      </c>
      <c r="C21" s="382">
        <v>0</v>
      </c>
      <c r="D21" s="382">
        <v>0</v>
      </c>
      <c r="E21" s="382">
        <v>47460840</v>
      </c>
    </row>
    <row r="22" spans="1:5" ht="13.8">
      <c r="A22" s="267">
        <v>14</v>
      </c>
      <c r="B22" s="381" t="s">
        <v>696</v>
      </c>
      <c r="C22" s="382">
        <v>0</v>
      </c>
      <c r="D22" s="382">
        <v>0</v>
      </c>
      <c r="E22" s="382">
        <v>47460840</v>
      </c>
    </row>
    <row r="23" spans="1:5" ht="13.8">
      <c r="A23" s="266">
        <v>15</v>
      </c>
      <c r="B23" s="379" t="s">
        <v>697</v>
      </c>
      <c r="C23" s="380">
        <v>0</v>
      </c>
      <c r="D23" s="380">
        <v>0</v>
      </c>
      <c r="E23" s="380">
        <v>47460840</v>
      </c>
    </row>
    <row r="24" spans="1:5" ht="13.8">
      <c r="A24" s="267">
        <v>16</v>
      </c>
      <c r="B24" s="379" t="s">
        <v>379</v>
      </c>
      <c r="C24" s="380">
        <v>0</v>
      </c>
      <c r="D24" s="380">
        <v>0</v>
      </c>
      <c r="E24" s="380">
        <v>47460840</v>
      </c>
    </row>
    <row r="25" spans="1:5" ht="13.8">
      <c r="A25" s="266">
        <v>17</v>
      </c>
      <c r="B25" s="381" t="s">
        <v>336</v>
      </c>
      <c r="C25" s="382">
        <v>161680</v>
      </c>
      <c r="D25" s="382">
        <v>0</v>
      </c>
      <c r="E25" s="382">
        <v>940275</v>
      </c>
    </row>
    <row r="26" spans="1:5" ht="13.8">
      <c r="A26" s="267">
        <v>18</v>
      </c>
      <c r="B26" s="379" t="s">
        <v>337</v>
      </c>
      <c r="C26" s="380">
        <v>161680</v>
      </c>
      <c r="D26" s="380">
        <v>0</v>
      </c>
      <c r="E26" s="380">
        <v>940275</v>
      </c>
    </row>
    <row r="27" spans="1:5" ht="13.8">
      <c r="A27" s="266">
        <v>19</v>
      </c>
      <c r="B27" s="381" t="s">
        <v>338</v>
      </c>
      <c r="C27" s="382">
        <v>132570799</v>
      </c>
      <c r="D27" s="382">
        <v>0</v>
      </c>
      <c r="E27" s="382">
        <v>58606477</v>
      </c>
    </row>
    <row r="28" spans="1:5" ht="13.8">
      <c r="A28" s="267">
        <v>20</v>
      </c>
      <c r="B28" s="381" t="s">
        <v>385</v>
      </c>
      <c r="C28" s="382">
        <v>71780271</v>
      </c>
      <c r="D28" s="382">
        <v>0</v>
      </c>
      <c r="E28" s="382">
        <v>185546076</v>
      </c>
    </row>
    <row r="29" spans="1:5" ht="13.8">
      <c r="A29" s="266">
        <v>21</v>
      </c>
      <c r="B29" s="379" t="s">
        <v>339</v>
      </c>
      <c r="C29" s="380">
        <v>204351070</v>
      </c>
      <c r="D29" s="380">
        <v>0</v>
      </c>
      <c r="E29" s="380">
        <v>244152553</v>
      </c>
    </row>
    <row r="30" spans="1:5" ht="13.8">
      <c r="A30" s="267">
        <v>22</v>
      </c>
      <c r="B30" s="379" t="s">
        <v>340</v>
      </c>
      <c r="C30" s="380">
        <v>204512750</v>
      </c>
      <c r="D30" s="380">
        <v>0</v>
      </c>
      <c r="E30" s="380">
        <v>245092828</v>
      </c>
    </row>
    <row r="31" spans="1:5" ht="27.6">
      <c r="A31" s="266">
        <v>23</v>
      </c>
      <c r="B31" s="381" t="s">
        <v>341</v>
      </c>
      <c r="C31" s="382">
        <v>15668067</v>
      </c>
      <c r="D31" s="382">
        <v>0</v>
      </c>
      <c r="E31" s="382">
        <v>23607225</v>
      </c>
    </row>
    <row r="32" spans="1:5" ht="13.8">
      <c r="A32" s="267">
        <v>24</v>
      </c>
      <c r="B32" s="381" t="s">
        <v>342</v>
      </c>
      <c r="C32" s="382">
        <v>5654871</v>
      </c>
      <c r="D32" s="382">
        <v>0</v>
      </c>
      <c r="E32" s="382">
        <v>7686035</v>
      </c>
    </row>
    <row r="33" spans="1:5" ht="27.6">
      <c r="A33" s="266">
        <v>25</v>
      </c>
      <c r="B33" s="381" t="s">
        <v>343</v>
      </c>
      <c r="C33" s="382">
        <v>9240376</v>
      </c>
      <c r="D33" s="382">
        <v>0</v>
      </c>
      <c r="E33" s="382">
        <v>13072407</v>
      </c>
    </row>
    <row r="34" spans="1:5" ht="27.6">
      <c r="A34" s="267">
        <v>26</v>
      </c>
      <c r="B34" s="381" t="s">
        <v>344</v>
      </c>
      <c r="C34" s="382">
        <v>772820</v>
      </c>
      <c r="D34" s="382">
        <v>0</v>
      </c>
      <c r="E34" s="382">
        <v>2848783</v>
      </c>
    </row>
    <row r="35" spans="1:5" ht="27.6">
      <c r="A35" s="266">
        <v>27</v>
      </c>
      <c r="B35" s="381" t="s">
        <v>345</v>
      </c>
      <c r="C35" s="382">
        <v>895567</v>
      </c>
      <c r="D35" s="382">
        <v>0</v>
      </c>
      <c r="E35" s="382">
        <v>1567270</v>
      </c>
    </row>
    <row r="36" spans="1:5" ht="41.4">
      <c r="A36" s="267">
        <v>28</v>
      </c>
      <c r="B36" s="381" t="s">
        <v>380</v>
      </c>
      <c r="C36" s="382">
        <v>705171</v>
      </c>
      <c r="D36" s="382">
        <v>0</v>
      </c>
      <c r="E36" s="382">
        <v>1234071</v>
      </c>
    </row>
    <row r="37" spans="1:5" ht="27.6">
      <c r="A37" s="266">
        <v>29</v>
      </c>
      <c r="B37" s="381" t="s">
        <v>346</v>
      </c>
      <c r="C37" s="382">
        <v>190396</v>
      </c>
      <c r="D37" s="382">
        <v>0</v>
      </c>
      <c r="E37" s="382">
        <v>333199</v>
      </c>
    </row>
    <row r="38" spans="1:5" ht="27.6">
      <c r="A38" s="267">
        <v>30</v>
      </c>
      <c r="B38" s="381" t="s">
        <v>347</v>
      </c>
      <c r="C38" s="382">
        <v>5265377</v>
      </c>
      <c r="D38" s="382">
        <v>0</v>
      </c>
      <c r="E38" s="382">
        <v>3640474</v>
      </c>
    </row>
    <row r="39" spans="1:5" ht="41.4">
      <c r="A39" s="266">
        <v>31</v>
      </c>
      <c r="B39" s="381" t="s">
        <v>493</v>
      </c>
      <c r="C39" s="382">
        <v>4024976</v>
      </c>
      <c r="D39" s="382">
        <v>0</v>
      </c>
      <c r="E39" s="382">
        <v>2400073</v>
      </c>
    </row>
    <row r="40" spans="1:5" ht="13.8">
      <c r="A40" s="267">
        <v>32</v>
      </c>
      <c r="B40" s="379" t="s">
        <v>348</v>
      </c>
      <c r="C40" s="380">
        <v>21829011</v>
      </c>
      <c r="D40" s="380">
        <v>0</v>
      </c>
      <c r="E40" s="380">
        <v>28814969</v>
      </c>
    </row>
    <row r="41" spans="1:5" ht="27.6">
      <c r="A41" s="266">
        <v>33</v>
      </c>
      <c r="B41" s="381" t="s">
        <v>386</v>
      </c>
      <c r="C41" s="382">
        <v>36933860</v>
      </c>
      <c r="D41" s="382">
        <v>0</v>
      </c>
      <c r="E41" s="382">
        <v>41231312</v>
      </c>
    </row>
    <row r="42" spans="1:5" ht="27.6">
      <c r="A42" s="267">
        <v>34</v>
      </c>
      <c r="B42" s="381" t="s">
        <v>387</v>
      </c>
      <c r="C42" s="382">
        <v>2041343</v>
      </c>
      <c r="D42" s="382">
        <v>0</v>
      </c>
      <c r="E42" s="382">
        <v>2502773</v>
      </c>
    </row>
    <row r="43" spans="1:5" ht="27.6">
      <c r="A43" s="266">
        <v>35</v>
      </c>
      <c r="B43" s="381" t="s">
        <v>388</v>
      </c>
      <c r="C43" s="382">
        <v>34892509</v>
      </c>
      <c r="D43" s="382">
        <v>0</v>
      </c>
      <c r="E43" s="382">
        <v>38728531</v>
      </c>
    </row>
    <row r="44" spans="1:5" ht="27.6">
      <c r="A44" s="267">
        <v>36</v>
      </c>
      <c r="B44" s="381" t="s">
        <v>579</v>
      </c>
      <c r="C44" s="382">
        <v>8</v>
      </c>
      <c r="D44" s="382">
        <v>0</v>
      </c>
      <c r="E44" s="382">
        <v>8</v>
      </c>
    </row>
    <row r="45" spans="1:5" ht="13.8">
      <c r="A45" s="266">
        <v>37</v>
      </c>
      <c r="B45" s="379" t="s">
        <v>389</v>
      </c>
      <c r="C45" s="380">
        <v>36933860</v>
      </c>
      <c r="D45" s="380">
        <v>0</v>
      </c>
      <c r="E45" s="380">
        <v>41231312</v>
      </c>
    </row>
    <row r="46" spans="1:5" ht="13.8">
      <c r="A46" s="267">
        <v>38</v>
      </c>
      <c r="B46" s="381" t="s">
        <v>349</v>
      </c>
      <c r="C46" s="382">
        <v>3010662</v>
      </c>
      <c r="D46" s="382">
        <v>0</v>
      </c>
      <c r="E46" s="382">
        <v>0</v>
      </c>
    </row>
    <row r="47" spans="1:5" ht="13.8">
      <c r="A47" s="266">
        <v>39</v>
      </c>
      <c r="B47" s="381" t="s">
        <v>350</v>
      </c>
      <c r="C47" s="382">
        <v>3010662</v>
      </c>
      <c r="D47" s="382">
        <v>0</v>
      </c>
      <c r="E47" s="382">
        <v>0</v>
      </c>
    </row>
    <row r="48" spans="1:5" ht="13.8">
      <c r="A48" s="267">
        <v>40</v>
      </c>
      <c r="B48" s="381" t="s">
        <v>351</v>
      </c>
      <c r="C48" s="382">
        <v>255000</v>
      </c>
      <c r="D48" s="382">
        <v>0</v>
      </c>
      <c r="E48" s="382">
        <v>356192</v>
      </c>
    </row>
    <row r="49" spans="1:5" ht="13.8">
      <c r="A49" s="266">
        <v>41</v>
      </c>
      <c r="B49" s="379" t="s">
        <v>352</v>
      </c>
      <c r="C49" s="380">
        <v>3265662</v>
      </c>
      <c r="D49" s="380">
        <v>0</v>
      </c>
      <c r="E49" s="380">
        <v>356192</v>
      </c>
    </row>
    <row r="50" spans="1:5" ht="13.8">
      <c r="A50" s="267">
        <v>42</v>
      </c>
      <c r="B50" s="379" t="s">
        <v>353</v>
      </c>
      <c r="C50" s="380">
        <v>62028533</v>
      </c>
      <c r="D50" s="380">
        <v>0</v>
      </c>
      <c r="E50" s="380">
        <v>70402473</v>
      </c>
    </row>
    <row r="51" spans="1:5" ht="13.8">
      <c r="A51" s="266">
        <v>43</v>
      </c>
      <c r="B51" s="381" t="s">
        <v>354</v>
      </c>
      <c r="C51" s="382">
        <v>41636</v>
      </c>
      <c r="D51" s="382">
        <v>0</v>
      </c>
      <c r="E51" s="382">
        <v>203951</v>
      </c>
    </row>
    <row r="52" spans="1:5" ht="13.8">
      <c r="A52" s="267">
        <v>44</v>
      </c>
      <c r="B52" s="381" t="s">
        <v>698</v>
      </c>
      <c r="C52" s="382">
        <v>0</v>
      </c>
      <c r="D52" s="382">
        <v>0</v>
      </c>
      <c r="E52" s="382">
        <v>49055319</v>
      </c>
    </row>
    <row r="53" spans="1:5" ht="27.6">
      <c r="A53" s="266">
        <v>45</v>
      </c>
      <c r="B53" s="379" t="s">
        <v>355</v>
      </c>
      <c r="C53" s="380">
        <v>41636</v>
      </c>
      <c r="D53" s="380">
        <v>0</v>
      </c>
      <c r="E53" s="380">
        <v>49259270</v>
      </c>
    </row>
    <row r="54" spans="1:5" ht="13.8">
      <c r="A54" s="267">
        <v>46</v>
      </c>
      <c r="B54" s="381" t="s">
        <v>356</v>
      </c>
      <c r="C54" s="382">
        <v>-41457</v>
      </c>
      <c r="D54" s="382">
        <v>0</v>
      </c>
      <c r="E54" s="382">
        <v>23210</v>
      </c>
    </row>
    <row r="55" spans="1:5" ht="13.8">
      <c r="A55" s="266">
        <v>47</v>
      </c>
      <c r="B55" s="379" t="s">
        <v>357</v>
      </c>
      <c r="C55" s="380">
        <v>-41457</v>
      </c>
      <c r="D55" s="380">
        <v>0</v>
      </c>
      <c r="E55" s="380">
        <v>23210</v>
      </c>
    </row>
    <row r="56" spans="1:5" ht="13.8">
      <c r="A56" s="267">
        <v>48</v>
      </c>
      <c r="B56" s="381" t="s">
        <v>541</v>
      </c>
      <c r="C56" s="382">
        <v>2437737</v>
      </c>
      <c r="D56" s="382">
        <v>0</v>
      </c>
      <c r="E56" s="382">
        <v>3309191</v>
      </c>
    </row>
    <row r="57" spans="1:5" ht="13.8">
      <c r="A57" s="266">
        <v>49</v>
      </c>
      <c r="B57" s="379" t="s">
        <v>542</v>
      </c>
      <c r="C57" s="380">
        <v>2437737</v>
      </c>
      <c r="D57" s="380">
        <v>0</v>
      </c>
      <c r="E57" s="380">
        <v>3309191</v>
      </c>
    </row>
    <row r="58" spans="1:5" ht="13.8">
      <c r="A58" s="267">
        <v>50</v>
      </c>
      <c r="B58" s="379" t="s">
        <v>358</v>
      </c>
      <c r="C58" s="380">
        <v>2437916</v>
      </c>
      <c r="D58" s="380">
        <v>0</v>
      </c>
      <c r="E58" s="380">
        <v>52591671</v>
      </c>
    </row>
    <row r="59" spans="1:5" ht="13.8">
      <c r="A59" s="266">
        <v>51</v>
      </c>
      <c r="B59" s="381" t="s">
        <v>494</v>
      </c>
      <c r="C59" s="382">
        <v>461712</v>
      </c>
      <c r="D59" s="382">
        <v>0</v>
      </c>
      <c r="E59" s="382">
        <v>461712</v>
      </c>
    </row>
    <row r="60" spans="1:5" ht="13.8">
      <c r="A60" s="267">
        <v>52</v>
      </c>
      <c r="B60" s="379" t="s">
        <v>495</v>
      </c>
      <c r="C60" s="380">
        <v>461712</v>
      </c>
      <c r="D60" s="380">
        <v>0</v>
      </c>
      <c r="E60" s="380">
        <v>461712</v>
      </c>
    </row>
    <row r="61" spans="1:5" ht="13.8">
      <c r="A61" s="266">
        <v>53</v>
      </c>
      <c r="B61" s="379" t="s">
        <v>359</v>
      </c>
      <c r="C61" s="380">
        <v>7564637635</v>
      </c>
      <c r="D61" s="380">
        <v>0</v>
      </c>
      <c r="E61" s="380">
        <v>8807122693</v>
      </c>
    </row>
    <row r="62" spans="1:5" ht="13.8">
      <c r="A62" s="267">
        <v>54</v>
      </c>
      <c r="B62" s="381" t="s">
        <v>360</v>
      </c>
      <c r="C62" s="382">
        <v>7080091124</v>
      </c>
      <c r="D62" s="382">
        <v>0</v>
      </c>
      <c r="E62" s="382">
        <v>7080091124</v>
      </c>
    </row>
    <row r="63" spans="1:5" ht="13.8">
      <c r="A63" s="266">
        <v>55</v>
      </c>
      <c r="B63" s="381" t="s">
        <v>361</v>
      </c>
      <c r="C63" s="382">
        <v>240895622</v>
      </c>
      <c r="D63" s="382">
        <v>0</v>
      </c>
      <c r="E63" s="382">
        <v>240895622</v>
      </c>
    </row>
    <row r="64" spans="1:5" ht="13.8">
      <c r="A64" s="267">
        <v>56</v>
      </c>
      <c r="B64" s="381" t="s">
        <v>390</v>
      </c>
      <c r="C64" s="382">
        <v>56893134</v>
      </c>
      <c r="D64" s="382">
        <v>0</v>
      </c>
      <c r="E64" s="382">
        <v>56893134</v>
      </c>
    </row>
    <row r="65" spans="1:5" ht="13.8">
      <c r="A65" s="266">
        <v>57</v>
      </c>
      <c r="B65" s="381" t="s">
        <v>362</v>
      </c>
      <c r="C65" s="382">
        <v>-161355873</v>
      </c>
      <c r="D65" s="382">
        <v>0</v>
      </c>
      <c r="E65" s="382">
        <v>3651122</v>
      </c>
    </row>
    <row r="66" spans="1:5" ht="13.8">
      <c r="A66" s="267">
        <v>58</v>
      </c>
      <c r="B66" s="381" t="s">
        <v>363</v>
      </c>
      <c r="C66" s="382">
        <v>165006995</v>
      </c>
      <c r="D66" s="382">
        <v>0</v>
      </c>
      <c r="E66" s="382">
        <v>1174774982</v>
      </c>
    </row>
    <row r="67" spans="1:5" ht="13.8">
      <c r="A67" s="266">
        <v>59</v>
      </c>
      <c r="B67" s="379" t="s">
        <v>364</v>
      </c>
      <c r="C67" s="380">
        <v>7381531002</v>
      </c>
      <c r="D67" s="380">
        <v>0</v>
      </c>
      <c r="E67" s="380">
        <v>8556305984</v>
      </c>
    </row>
    <row r="68" spans="1:5" ht="13.8">
      <c r="A68" s="267">
        <v>60</v>
      </c>
      <c r="B68" s="381" t="s">
        <v>365</v>
      </c>
      <c r="C68" s="382">
        <v>0</v>
      </c>
      <c r="D68" s="382">
        <v>0</v>
      </c>
      <c r="E68" s="382">
        <v>50800</v>
      </c>
    </row>
    <row r="69" spans="1:5" ht="13.8">
      <c r="A69" s="266">
        <v>61</v>
      </c>
      <c r="B69" s="379" t="s">
        <v>366</v>
      </c>
      <c r="C69" s="380">
        <v>0</v>
      </c>
      <c r="D69" s="380">
        <v>0</v>
      </c>
      <c r="E69" s="380">
        <v>50800</v>
      </c>
    </row>
    <row r="70" spans="1:5" ht="13.8">
      <c r="A70" s="267">
        <v>62</v>
      </c>
      <c r="B70" s="381" t="s">
        <v>580</v>
      </c>
      <c r="C70" s="382">
        <v>201812</v>
      </c>
      <c r="D70" s="382">
        <v>0</v>
      </c>
      <c r="E70" s="382">
        <v>390221</v>
      </c>
    </row>
    <row r="71" spans="1:5" ht="13.8">
      <c r="A71" s="266">
        <v>63</v>
      </c>
      <c r="B71" s="381" t="s">
        <v>496</v>
      </c>
      <c r="C71" s="382">
        <v>1397000</v>
      </c>
      <c r="D71" s="382">
        <v>0</v>
      </c>
      <c r="E71" s="382">
        <v>0</v>
      </c>
    </row>
    <row r="72" spans="1:5" ht="27.6">
      <c r="A72" s="267">
        <v>64</v>
      </c>
      <c r="B72" s="381" t="s">
        <v>367</v>
      </c>
      <c r="C72" s="382">
        <v>6884150</v>
      </c>
      <c r="D72" s="382">
        <v>0</v>
      </c>
      <c r="E72" s="382">
        <v>8750161</v>
      </c>
    </row>
    <row r="73" spans="1:5" ht="27.6">
      <c r="A73" s="266">
        <v>65</v>
      </c>
      <c r="B73" s="381" t="s">
        <v>368</v>
      </c>
      <c r="C73" s="382">
        <v>6884150</v>
      </c>
      <c r="D73" s="382">
        <v>0</v>
      </c>
      <c r="E73" s="382">
        <v>8750161</v>
      </c>
    </row>
    <row r="74" spans="1:5" ht="27.6">
      <c r="A74" s="267">
        <v>66</v>
      </c>
      <c r="B74" s="379" t="s">
        <v>369</v>
      </c>
      <c r="C74" s="380">
        <v>8482962</v>
      </c>
      <c r="D74" s="380">
        <v>0</v>
      </c>
      <c r="E74" s="380">
        <v>9140382</v>
      </c>
    </row>
    <row r="75" spans="1:5" ht="13.8">
      <c r="A75" s="266">
        <v>67</v>
      </c>
      <c r="B75" s="381" t="s">
        <v>370</v>
      </c>
      <c r="C75" s="382">
        <v>20202098</v>
      </c>
      <c r="D75" s="382">
        <v>0</v>
      </c>
      <c r="E75" s="382">
        <v>20047163</v>
      </c>
    </row>
    <row r="76" spans="1:5" s="3" customFormat="1" ht="13.8">
      <c r="A76" s="267">
        <v>68</v>
      </c>
      <c r="B76" s="381" t="s">
        <v>581</v>
      </c>
      <c r="C76" s="382">
        <v>12000</v>
      </c>
      <c r="D76" s="382">
        <v>0</v>
      </c>
      <c r="E76" s="382">
        <v>0</v>
      </c>
    </row>
    <row r="77" spans="1:5" ht="13.8">
      <c r="A77" s="266">
        <v>69</v>
      </c>
      <c r="B77" s="381" t="s">
        <v>407</v>
      </c>
      <c r="C77" s="382">
        <v>258668</v>
      </c>
      <c r="D77" s="382">
        <v>0</v>
      </c>
      <c r="E77" s="382">
        <v>1703867</v>
      </c>
    </row>
    <row r="78" spans="1:5" ht="13.8">
      <c r="A78" s="267">
        <v>70</v>
      </c>
      <c r="B78" s="381" t="s">
        <v>699</v>
      </c>
      <c r="C78" s="382">
        <v>2605555</v>
      </c>
      <c r="D78" s="382">
        <v>0</v>
      </c>
      <c r="E78" s="382">
        <v>3143571</v>
      </c>
    </row>
    <row r="79" spans="1:5" ht="13.8">
      <c r="A79" s="266">
        <v>71</v>
      </c>
      <c r="B79" s="379" t="s">
        <v>371</v>
      </c>
      <c r="C79" s="380">
        <v>23078321</v>
      </c>
      <c r="D79" s="380">
        <v>0</v>
      </c>
      <c r="E79" s="380">
        <v>24894601</v>
      </c>
    </row>
    <row r="80" spans="1:5" ht="13.8">
      <c r="A80" s="267">
        <v>72</v>
      </c>
      <c r="B80" s="379" t="s">
        <v>372</v>
      </c>
      <c r="C80" s="380">
        <v>31561283</v>
      </c>
      <c r="D80" s="380">
        <v>0</v>
      </c>
      <c r="E80" s="380">
        <v>34085783</v>
      </c>
    </row>
    <row r="81" spans="1:5" ht="13.8">
      <c r="A81" s="266">
        <v>73</v>
      </c>
      <c r="B81" s="381" t="s">
        <v>373</v>
      </c>
      <c r="C81" s="382">
        <v>9254615</v>
      </c>
      <c r="D81" s="382">
        <v>0</v>
      </c>
      <c r="E81" s="382">
        <v>5909779</v>
      </c>
    </row>
    <row r="82" spans="1:5" ht="13.8">
      <c r="A82" s="267">
        <v>74</v>
      </c>
      <c r="B82" s="381" t="s">
        <v>374</v>
      </c>
      <c r="C82" s="382">
        <v>142290735</v>
      </c>
      <c r="D82" s="382">
        <v>0</v>
      </c>
      <c r="E82" s="382">
        <v>210821147</v>
      </c>
    </row>
    <row r="83" spans="1:5" ht="13.8">
      <c r="A83" s="266">
        <v>75</v>
      </c>
      <c r="B83" s="379" t="s">
        <v>375</v>
      </c>
      <c r="C83" s="380">
        <v>151545350</v>
      </c>
      <c r="D83" s="380">
        <v>0</v>
      </c>
      <c r="E83" s="380">
        <v>216730926</v>
      </c>
    </row>
    <row r="84" spans="1:5" ht="13.8">
      <c r="A84" s="267">
        <v>76</v>
      </c>
      <c r="B84" s="379" t="s">
        <v>376</v>
      </c>
      <c r="C84" s="380">
        <v>7564637635</v>
      </c>
      <c r="D84" s="380">
        <v>0</v>
      </c>
      <c r="E84" s="380">
        <v>8807122693</v>
      </c>
    </row>
    <row r="85" spans="1:5">
      <c r="A85" s="268"/>
      <c r="B85" s="228"/>
      <c r="C85" s="229"/>
      <c r="D85" s="229"/>
      <c r="E85" s="229"/>
    </row>
    <row r="86" spans="1:5">
      <c r="A86" s="268"/>
      <c r="B86" s="228"/>
      <c r="C86" s="229"/>
      <c r="D86" s="229"/>
      <c r="E86" s="229"/>
    </row>
    <row r="87" spans="1:5">
      <c r="A87" s="224"/>
      <c r="B87" s="225"/>
      <c r="C87" s="222"/>
      <c r="D87" s="222"/>
      <c r="E87" s="222"/>
    </row>
    <row r="88" spans="1:5">
      <c r="D88" s="25" t="s">
        <v>300</v>
      </c>
    </row>
    <row r="89" spans="1:5" s="3" customFormat="1" ht="24">
      <c r="B89" s="117" t="s">
        <v>1</v>
      </c>
      <c r="C89" s="118" t="s">
        <v>691</v>
      </c>
      <c r="D89" s="118" t="s">
        <v>188</v>
      </c>
      <c r="E89" s="118" t="s">
        <v>692</v>
      </c>
    </row>
    <row r="90" spans="1:5">
      <c r="B90" s="114" t="s">
        <v>189</v>
      </c>
      <c r="C90" s="114" t="s">
        <v>7</v>
      </c>
      <c r="D90" s="114" t="s">
        <v>8</v>
      </c>
      <c r="E90" s="114" t="s">
        <v>9</v>
      </c>
    </row>
    <row r="91" spans="1:5" ht="13.8">
      <c r="A91" s="266">
        <v>1</v>
      </c>
      <c r="B91" s="381" t="s">
        <v>330</v>
      </c>
      <c r="C91" s="382">
        <v>1638938</v>
      </c>
      <c r="D91" s="382">
        <v>0</v>
      </c>
      <c r="E91" s="382">
        <v>1956966</v>
      </c>
    </row>
    <row r="92" spans="1:5" ht="13.8">
      <c r="A92" s="267">
        <v>2</v>
      </c>
      <c r="B92" s="379" t="s">
        <v>332</v>
      </c>
      <c r="C92" s="380">
        <v>1638938</v>
      </c>
      <c r="D92" s="380">
        <v>0</v>
      </c>
      <c r="E92" s="380">
        <v>1956966</v>
      </c>
    </row>
    <row r="93" spans="1:5" ht="27.6">
      <c r="A93" s="266">
        <v>3</v>
      </c>
      <c r="B93" s="379" t="s">
        <v>335</v>
      </c>
      <c r="C93" s="380">
        <v>1638938</v>
      </c>
      <c r="D93" s="380">
        <v>0</v>
      </c>
      <c r="E93" s="380">
        <v>1956966</v>
      </c>
    </row>
    <row r="94" spans="1:5" ht="13.8">
      <c r="A94" s="267">
        <v>4</v>
      </c>
      <c r="B94" s="381" t="s">
        <v>377</v>
      </c>
      <c r="C94" s="382">
        <v>400895</v>
      </c>
      <c r="D94" s="382">
        <v>0</v>
      </c>
      <c r="E94" s="382">
        <v>570745</v>
      </c>
    </row>
    <row r="95" spans="1:5" ht="13.8">
      <c r="A95" s="266">
        <v>5</v>
      </c>
      <c r="B95" s="379" t="s">
        <v>378</v>
      </c>
      <c r="C95" s="380">
        <v>400895</v>
      </c>
      <c r="D95" s="380">
        <v>0</v>
      </c>
      <c r="E95" s="380">
        <v>570745</v>
      </c>
    </row>
    <row r="96" spans="1:5" ht="13.8">
      <c r="A96" s="267">
        <v>6</v>
      </c>
      <c r="B96" s="379" t="s">
        <v>379</v>
      </c>
      <c r="C96" s="380">
        <v>400895</v>
      </c>
      <c r="D96" s="380">
        <v>0</v>
      </c>
      <c r="E96" s="380">
        <v>570745</v>
      </c>
    </row>
    <row r="97" spans="1:5" ht="13.8">
      <c r="A97" s="266">
        <v>7</v>
      </c>
      <c r="B97" s="381" t="s">
        <v>336</v>
      </c>
      <c r="C97" s="382">
        <v>349815</v>
      </c>
      <c r="D97" s="382">
        <v>0</v>
      </c>
      <c r="E97" s="382">
        <v>375555</v>
      </c>
    </row>
    <row r="98" spans="1:5" ht="13.8">
      <c r="A98" s="267">
        <v>8</v>
      </c>
      <c r="B98" s="379" t="s">
        <v>337</v>
      </c>
      <c r="C98" s="380">
        <v>349815</v>
      </c>
      <c r="D98" s="380">
        <v>0</v>
      </c>
      <c r="E98" s="380">
        <v>375555</v>
      </c>
    </row>
    <row r="99" spans="1:5" ht="13.8">
      <c r="A99" s="266">
        <v>9</v>
      </c>
      <c r="B99" s="381" t="s">
        <v>338</v>
      </c>
      <c r="C99" s="382">
        <v>2950373</v>
      </c>
      <c r="D99" s="382">
        <v>0</v>
      </c>
      <c r="E99" s="382">
        <v>2980481</v>
      </c>
    </row>
    <row r="100" spans="1:5" ht="13.8">
      <c r="A100" s="267">
        <v>10</v>
      </c>
      <c r="B100" s="379" t="s">
        <v>339</v>
      </c>
      <c r="C100" s="380">
        <v>2950373</v>
      </c>
      <c r="D100" s="380">
        <v>0</v>
      </c>
      <c r="E100" s="380">
        <v>2980481</v>
      </c>
    </row>
    <row r="101" spans="1:5" ht="13.8">
      <c r="A101" s="266">
        <v>11</v>
      </c>
      <c r="B101" s="379" t="s">
        <v>340</v>
      </c>
      <c r="C101" s="380">
        <v>3300188</v>
      </c>
      <c r="D101" s="380">
        <v>0</v>
      </c>
      <c r="E101" s="380">
        <v>3356036</v>
      </c>
    </row>
    <row r="102" spans="1:5" ht="13.8">
      <c r="A102" s="267">
        <v>12</v>
      </c>
      <c r="B102" s="381" t="s">
        <v>349</v>
      </c>
      <c r="C102" s="382">
        <v>744370</v>
      </c>
      <c r="D102" s="382">
        <v>0</v>
      </c>
      <c r="E102" s="382">
        <v>0</v>
      </c>
    </row>
    <row r="103" spans="1:5" ht="13.8">
      <c r="A103" s="266">
        <v>13</v>
      </c>
      <c r="B103" s="381" t="s">
        <v>350</v>
      </c>
      <c r="C103" s="382">
        <v>744370</v>
      </c>
      <c r="D103" s="382">
        <v>0</v>
      </c>
      <c r="E103" s="382">
        <v>0</v>
      </c>
    </row>
    <row r="104" spans="1:5" ht="13.8">
      <c r="A104" s="267">
        <v>14</v>
      </c>
      <c r="B104" s="379" t="s">
        <v>352</v>
      </c>
      <c r="C104" s="380">
        <v>744370</v>
      </c>
      <c r="D104" s="380">
        <v>0</v>
      </c>
      <c r="E104" s="380">
        <v>0</v>
      </c>
    </row>
    <row r="105" spans="1:5" ht="13.8">
      <c r="A105" s="266">
        <v>15</v>
      </c>
      <c r="B105" s="379" t="s">
        <v>353</v>
      </c>
      <c r="C105" s="380">
        <v>744370</v>
      </c>
      <c r="D105" s="380">
        <v>0</v>
      </c>
      <c r="E105" s="380">
        <v>0</v>
      </c>
    </row>
    <row r="106" spans="1:5" ht="13.8">
      <c r="A106" s="267">
        <v>16</v>
      </c>
      <c r="B106" s="381" t="s">
        <v>354</v>
      </c>
      <c r="C106" s="382">
        <v>238344</v>
      </c>
      <c r="D106" s="382">
        <v>0</v>
      </c>
      <c r="E106" s="382">
        <v>562697</v>
      </c>
    </row>
    <row r="107" spans="1:5" ht="27.6">
      <c r="A107" s="266">
        <v>17</v>
      </c>
      <c r="B107" s="379" t="s">
        <v>355</v>
      </c>
      <c r="C107" s="380">
        <v>238344</v>
      </c>
      <c r="D107" s="380">
        <v>0</v>
      </c>
      <c r="E107" s="380">
        <v>562697</v>
      </c>
    </row>
    <row r="108" spans="1:5" ht="13.8">
      <c r="A108" s="267">
        <v>18</v>
      </c>
      <c r="B108" s="381" t="s">
        <v>356</v>
      </c>
      <c r="C108" s="382">
        <v>-844592</v>
      </c>
      <c r="D108" s="382">
        <v>0</v>
      </c>
      <c r="E108" s="382">
        <v>-1212022</v>
      </c>
    </row>
    <row r="109" spans="1:5" ht="13.8">
      <c r="A109" s="266">
        <v>19</v>
      </c>
      <c r="B109" s="379" t="s">
        <v>357</v>
      </c>
      <c r="C109" s="380">
        <v>-844592</v>
      </c>
      <c r="D109" s="380">
        <v>0</v>
      </c>
      <c r="E109" s="380">
        <v>-1212022</v>
      </c>
    </row>
    <row r="110" spans="1:5" ht="13.8">
      <c r="A110" s="267">
        <v>20</v>
      </c>
      <c r="B110" s="381" t="s">
        <v>541</v>
      </c>
      <c r="C110" s="382">
        <v>4345126</v>
      </c>
      <c r="D110" s="382">
        <v>0</v>
      </c>
      <c r="E110" s="382">
        <v>5053594</v>
      </c>
    </row>
    <row r="111" spans="1:5" s="3" customFormat="1" ht="13.8">
      <c r="A111" s="266">
        <v>21</v>
      </c>
      <c r="B111" s="379" t="s">
        <v>542</v>
      </c>
      <c r="C111" s="380">
        <v>4345126</v>
      </c>
      <c r="D111" s="380">
        <v>0</v>
      </c>
      <c r="E111" s="380">
        <v>5053594</v>
      </c>
    </row>
    <row r="112" spans="1:5" ht="13.8">
      <c r="A112" s="267">
        <v>22</v>
      </c>
      <c r="B112" s="379" t="s">
        <v>358</v>
      </c>
      <c r="C112" s="380">
        <v>3738878</v>
      </c>
      <c r="D112" s="380">
        <v>0</v>
      </c>
      <c r="E112" s="380">
        <v>4404269</v>
      </c>
    </row>
    <row r="113" spans="1:5" ht="13.8">
      <c r="A113" s="266">
        <v>23</v>
      </c>
      <c r="B113" s="379" t="s">
        <v>359</v>
      </c>
      <c r="C113" s="380">
        <v>9823269</v>
      </c>
      <c r="D113" s="380">
        <v>0</v>
      </c>
      <c r="E113" s="380">
        <v>10288016</v>
      </c>
    </row>
    <row r="114" spans="1:5" ht="13.8">
      <c r="A114" s="267">
        <v>24</v>
      </c>
      <c r="B114" s="381" t="s">
        <v>360</v>
      </c>
      <c r="C114" s="382">
        <v>378308</v>
      </c>
      <c r="D114" s="382">
        <v>0</v>
      </c>
      <c r="E114" s="382">
        <v>378308</v>
      </c>
    </row>
    <row r="115" spans="1:5" ht="13.8">
      <c r="A115" s="266">
        <v>25</v>
      </c>
      <c r="B115" s="381" t="s">
        <v>390</v>
      </c>
      <c r="C115" s="382">
        <v>570645</v>
      </c>
      <c r="D115" s="382">
        <v>0</v>
      </c>
      <c r="E115" s="382">
        <v>570645</v>
      </c>
    </row>
    <row r="116" spans="1:5" ht="13.8">
      <c r="A116" s="267">
        <v>26</v>
      </c>
      <c r="B116" s="381" t="s">
        <v>362</v>
      </c>
      <c r="C116" s="382">
        <v>-2589507</v>
      </c>
      <c r="D116" s="382">
        <v>0</v>
      </c>
      <c r="E116" s="382">
        <v>1141611</v>
      </c>
    </row>
    <row r="117" spans="1:5" ht="13.8">
      <c r="A117" s="266">
        <v>27</v>
      </c>
      <c r="B117" s="381" t="s">
        <v>363</v>
      </c>
      <c r="C117" s="382">
        <v>3731118</v>
      </c>
      <c r="D117" s="382">
        <v>0</v>
      </c>
      <c r="E117" s="382">
        <v>-1607362</v>
      </c>
    </row>
    <row r="118" spans="1:5" ht="13.8">
      <c r="A118" s="267">
        <v>28</v>
      </c>
      <c r="B118" s="379" t="s">
        <v>364</v>
      </c>
      <c r="C118" s="380">
        <v>2090564</v>
      </c>
      <c r="D118" s="380">
        <v>0</v>
      </c>
      <c r="E118" s="380">
        <v>483202</v>
      </c>
    </row>
    <row r="119" spans="1:5" ht="13.8">
      <c r="A119" s="266">
        <v>29</v>
      </c>
      <c r="B119" s="381" t="s">
        <v>580</v>
      </c>
      <c r="C119" s="382">
        <v>0</v>
      </c>
      <c r="D119" s="382">
        <v>0</v>
      </c>
      <c r="E119" s="382">
        <v>131667</v>
      </c>
    </row>
    <row r="120" spans="1:5" ht="27.6">
      <c r="A120" s="267">
        <v>30</v>
      </c>
      <c r="B120" s="379" t="s">
        <v>369</v>
      </c>
      <c r="C120" s="380">
        <v>0</v>
      </c>
      <c r="D120" s="380">
        <v>0</v>
      </c>
      <c r="E120" s="380">
        <v>131667</v>
      </c>
    </row>
    <row r="121" spans="1:5" ht="13.8">
      <c r="A121" s="267">
        <v>31</v>
      </c>
      <c r="B121" s="379" t="s">
        <v>372</v>
      </c>
      <c r="C121" s="380">
        <v>0</v>
      </c>
      <c r="D121" s="380">
        <v>0</v>
      </c>
      <c r="E121" s="380">
        <v>131667</v>
      </c>
    </row>
    <row r="122" spans="1:5" ht="13.8">
      <c r="A122" s="266">
        <v>32</v>
      </c>
      <c r="B122" s="381" t="s">
        <v>373</v>
      </c>
      <c r="C122" s="382">
        <v>7732705</v>
      </c>
      <c r="D122" s="382">
        <v>0</v>
      </c>
      <c r="E122" s="382">
        <v>9673147</v>
      </c>
    </row>
    <row r="123" spans="1:5" ht="13.8">
      <c r="A123" s="267">
        <v>33</v>
      </c>
      <c r="B123" s="379" t="s">
        <v>375</v>
      </c>
      <c r="C123" s="380">
        <v>7732705</v>
      </c>
      <c r="D123" s="380">
        <v>0</v>
      </c>
      <c r="E123" s="380">
        <v>9673147</v>
      </c>
    </row>
    <row r="124" spans="1:5" ht="13.8">
      <c r="A124" s="267">
        <v>34</v>
      </c>
      <c r="B124" s="379" t="s">
        <v>376</v>
      </c>
      <c r="C124" s="380">
        <v>9823269</v>
      </c>
      <c r="D124" s="380">
        <v>0</v>
      </c>
      <c r="E124" s="380">
        <v>10288016</v>
      </c>
    </row>
    <row r="125" spans="1:5">
      <c r="A125" s="268"/>
      <c r="B125" s="234"/>
      <c r="C125" s="235"/>
      <c r="D125" s="235"/>
      <c r="E125" s="235"/>
    </row>
    <row r="126" spans="1:5">
      <c r="A126" s="224"/>
      <c r="B126" s="227"/>
      <c r="C126" s="223"/>
      <c r="D126" s="223"/>
      <c r="E126" s="223"/>
    </row>
    <row r="127" spans="1:5">
      <c r="A127" s="224"/>
      <c r="B127" s="227"/>
      <c r="C127" s="223"/>
      <c r="D127" s="223"/>
      <c r="E127" s="223"/>
    </row>
    <row r="128" spans="1:5">
      <c r="C128" s="25" t="s">
        <v>391</v>
      </c>
      <c r="D128" s="25"/>
    </row>
    <row r="129" spans="1:5" s="3" customFormat="1" ht="24">
      <c r="B129" s="117" t="s">
        <v>1</v>
      </c>
      <c r="C129" s="118" t="s">
        <v>691</v>
      </c>
      <c r="D129" s="118" t="s">
        <v>188</v>
      </c>
      <c r="E129" s="118" t="s">
        <v>692</v>
      </c>
    </row>
    <row r="130" spans="1:5">
      <c r="B130" s="230" t="s">
        <v>189</v>
      </c>
      <c r="C130" s="230" t="s">
        <v>7</v>
      </c>
      <c r="D130" s="230" t="s">
        <v>8</v>
      </c>
      <c r="E130" s="230" t="s">
        <v>9</v>
      </c>
    </row>
    <row r="131" spans="1:5" ht="13.8">
      <c r="A131" s="266">
        <v>1</v>
      </c>
      <c r="B131" s="381" t="s">
        <v>330</v>
      </c>
      <c r="C131" s="382">
        <v>4515737</v>
      </c>
      <c r="D131" s="382">
        <v>0</v>
      </c>
      <c r="E131" s="382">
        <v>6456255</v>
      </c>
    </row>
    <row r="132" spans="1:5" ht="13.8">
      <c r="A132" s="267">
        <v>2</v>
      </c>
      <c r="B132" s="379" t="s">
        <v>332</v>
      </c>
      <c r="C132" s="380">
        <v>4515737</v>
      </c>
      <c r="D132" s="380">
        <v>0</v>
      </c>
      <c r="E132" s="380">
        <v>6456255</v>
      </c>
    </row>
    <row r="133" spans="1:5" ht="27.6">
      <c r="A133" s="266">
        <v>3</v>
      </c>
      <c r="B133" s="379" t="s">
        <v>335</v>
      </c>
      <c r="C133" s="380">
        <v>4515737</v>
      </c>
      <c r="D133" s="380">
        <v>0</v>
      </c>
      <c r="E133" s="380">
        <v>6456255</v>
      </c>
    </row>
    <row r="134" spans="1:5" ht="13.8">
      <c r="A134" s="266">
        <v>4</v>
      </c>
      <c r="B134" s="381" t="s">
        <v>336</v>
      </c>
      <c r="C134" s="382">
        <v>56850</v>
      </c>
      <c r="D134" s="382">
        <v>0</v>
      </c>
      <c r="E134" s="382">
        <v>496620</v>
      </c>
    </row>
    <row r="135" spans="1:5" ht="13.8">
      <c r="A135" s="267">
        <v>5</v>
      </c>
      <c r="B135" s="379" t="s">
        <v>337</v>
      </c>
      <c r="C135" s="380">
        <v>56850</v>
      </c>
      <c r="D135" s="380">
        <v>0</v>
      </c>
      <c r="E135" s="380">
        <v>496620</v>
      </c>
    </row>
    <row r="136" spans="1:5" ht="13.8">
      <c r="A136" s="266">
        <v>6</v>
      </c>
      <c r="B136" s="381" t="s">
        <v>338</v>
      </c>
      <c r="C136" s="382">
        <v>13488822</v>
      </c>
      <c r="D136" s="382">
        <v>0</v>
      </c>
      <c r="E136" s="382">
        <v>15431950</v>
      </c>
    </row>
    <row r="137" spans="1:5" ht="13.8">
      <c r="A137" s="266">
        <v>7</v>
      </c>
      <c r="B137" s="379" t="s">
        <v>339</v>
      </c>
      <c r="C137" s="380">
        <v>13488822</v>
      </c>
      <c r="D137" s="380">
        <v>0</v>
      </c>
      <c r="E137" s="380">
        <v>15431950</v>
      </c>
    </row>
    <row r="138" spans="1:5" ht="13.8">
      <c r="A138" s="267">
        <v>8</v>
      </c>
      <c r="B138" s="379" t="s">
        <v>340</v>
      </c>
      <c r="C138" s="380">
        <v>13545672</v>
      </c>
      <c r="D138" s="380">
        <v>0</v>
      </c>
      <c r="E138" s="380">
        <v>15928570</v>
      </c>
    </row>
    <row r="139" spans="1:5" ht="27.6">
      <c r="A139" s="266">
        <v>9</v>
      </c>
      <c r="B139" s="381" t="s">
        <v>345</v>
      </c>
      <c r="C139" s="382">
        <v>2644072</v>
      </c>
      <c r="D139" s="382">
        <v>0</v>
      </c>
      <c r="E139" s="382">
        <v>0</v>
      </c>
    </row>
    <row r="140" spans="1:5" ht="41.4">
      <c r="A140" s="266">
        <v>10</v>
      </c>
      <c r="B140" s="381" t="s">
        <v>380</v>
      </c>
      <c r="C140" s="382">
        <v>1877953</v>
      </c>
      <c r="D140" s="382">
        <v>0</v>
      </c>
      <c r="E140" s="382">
        <v>0</v>
      </c>
    </row>
    <row r="141" spans="1:5" ht="27.6">
      <c r="A141" s="267">
        <v>11</v>
      </c>
      <c r="B141" s="381" t="s">
        <v>346</v>
      </c>
      <c r="C141" s="382">
        <v>562125</v>
      </c>
      <c r="D141" s="382">
        <v>0</v>
      </c>
      <c r="E141" s="382">
        <v>0</v>
      </c>
    </row>
    <row r="142" spans="1:5" ht="27.6">
      <c r="A142" s="266">
        <v>12</v>
      </c>
      <c r="B142" s="381" t="s">
        <v>546</v>
      </c>
      <c r="C142" s="382">
        <v>203994</v>
      </c>
      <c r="D142" s="382">
        <v>0</v>
      </c>
      <c r="E142" s="382">
        <v>0</v>
      </c>
    </row>
    <row r="143" spans="1:5" ht="13.8">
      <c r="A143" s="266">
        <v>13</v>
      </c>
      <c r="B143" s="379" t="s">
        <v>348</v>
      </c>
      <c r="C143" s="380">
        <v>2644072</v>
      </c>
      <c r="D143" s="380">
        <v>0</v>
      </c>
      <c r="E143" s="380">
        <v>0</v>
      </c>
    </row>
    <row r="144" spans="1:5" ht="27.6">
      <c r="A144" s="267">
        <v>14</v>
      </c>
      <c r="B144" s="381" t="s">
        <v>547</v>
      </c>
      <c r="C144" s="382">
        <v>219001</v>
      </c>
      <c r="D144" s="382">
        <v>0</v>
      </c>
      <c r="E144" s="382">
        <v>0</v>
      </c>
    </row>
    <row r="145" spans="1:5" ht="41.4">
      <c r="A145" s="266">
        <v>15</v>
      </c>
      <c r="B145" s="381" t="s">
        <v>548</v>
      </c>
      <c r="C145" s="382">
        <v>13780</v>
      </c>
      <c r="D145" s="382">
        <v>0</v>
      </c>
      <c r="E145" s="382">
        <v>0</v>
      </c>
    </row>
    <row r="146" spans="1:5" ht="27.6">
      <c r="A146" s="266">
        <v>16</v>
      </c>
      <c r="B146" s="381" t="s">
        <v>549</v>
      </c>
      <c r="C146" s="382">
        <v>46559</v>
      </c>
      <c r="D146" s="382">
        <v>0</v>
      </c>
      <c r="E146" s="382">
        <v>0</v>
      </c>
    </row>
    <row r="147" spans="1:5" ht="27.6">
      <c r="A147" s="267">
        <v>17</v>
      </c>
      <c r="B147" s="381" t="s">
        <v>550</v>
      </c>
      <c r="C147" s="382">
        <v>158662</v>
      </c>
      <c r="D147" s="382">
        <v>0</v>
      </c>
      <c r="E147" s="382">
        <v>0</v>
      </c>
    </row>
    <row r="148" spans="1:5" ht="13.8">
      <c r="A148" s="266">
        <v>18</v>
      </c>
      <c r="B148" s="379" t="s">
        <v>389</v>
      </c>
      <c r="C148" s="380">
        <v>219001</v>
      </c>
      <c r="D148" s="380">
        <v>0</v>
      </c>
      <c r="E148" s="380">
        <v>0</v>
      </c>
    </row>
    <row r="149" spans="1:5" ht="13.8">
      <c r="A149" s="266">
        <v>19</v>
      </c>
      <c r="B149" s="381" t="s">
        <v>349</v>
      </c>
      <c r="C149" s="382">
        <v>72795</v>
      </c>
      <c r="D149" s="382">
        <v>0</v>
      </c>
      <c r="E149" s="382">
        <v>0</v>
      </c>
    </row>
    <row r="150" spans="1:5" ht="13.8">
      <c r="A150" s="267">
        <v>20</v>
      </c>
      <c r="B150" s="381" t="s">
        <v>350</v>
      </c>
      <c r="C150" s="382">
        <v>72795</v>
      </c>
      <c r="D150" s="382">
        <v>0</v>
      </c>
      <c r="E150" s="382">
        <v>0</v>
      </c>
    </row>
    <row r="151" spans="1:5" ht="13.8">
      <c r="A151" s="266">
        <v>21</v>
      </c>
      <c r="B151" s="379" t="s">
        <v>352</v>
      </c>
      <c r="C151" s="380">
        <v>72795</v>
      </c>
      <c r="D151" s="380">
        <v>0</v>
      </c>
      <c r="E151" s="380">
        <v>0</v>
      </c>
    </row>
    <row r="152" spans="1:5" s="3" customFormat="1" ht="13.8">
      <c r="A152" s="266">
        <v>22</v>
      </c>
      <c r="B152" s="379" t="s">
        <v>353</v>
      </c>
      <c r="C152" s="380">
        <v>2935868</v>
      </c>
      <c r="D152" s="380">
        <v>0</v>
      </c>
      <c r="E152" s="380">
        <v>0</v>
      </c>
    </row>
    <row r="153" spans="1:5" ht="13.8">
      <c r="A153" s="267">
        <v>23</v>
      </c>
      <c r="B153" s="381" t="s">
        <v>354</v>
      </c>
      <c r="C153" s="382">
        <v>2667320</v>
      </c>
      <c r="D153" s="382">
        <v>0</v>
      </c>
      <c r="E153" s="382">
        <v>2398825</v>
      </c>
    </row>
    <row r="154" spans="1:5" ht="27.6">
      <c r="A154" s="266">
        <v>24</v>
      </c>
      <c r="B154" s="379" t="s">
        <v>355</v>
      </c>
      <c r="C154" s="380">
        <v>2667320</v>
      </c>
      <c r="D154" s="380">
        <v>0</v>
      </c>
      <c r="E154" s="380">
        <v>2398825</v>
      </c>
    </row>
    <row r="155" spans="1:5" ht="13.8">
      <c r="A155" s="266">
        <v>25</v>
      </c>
      <c r="B155" s="381" t="s">
        <v>356</v>
      </c>
      <c r="C155" s="382">
        <v>-795296</v>
      </c>
      <c r="D155" s="382">
        <v>0</v>
      </c>
      <c r="E155" s="382">
        <v>-421825</v>
      </c>
    </row>
    <row r="156" spans="1:5" ht="13.8">
      <c r="A156" s="267">
        <v>26</v>
      </c>
      <c r="B156" s="379" t="s">
        <v>357</v>
      </c>
      <c r="C156" s="380">
        <v>-795296</v>
      </c>
      <c r="D156" s="380">
        <v>0</v>
      </c>
      <c r="E156" s="380">
        <v>-421825</v>
      </c>
    </row>
    <row r="157" spans="1:5" ht="13.8">
      <c r="A157" s="266">
        <v>27</v>
      </c>
      <c r="B157" s="381" t="s">
        <v>541</v>
      </c>
      <c r="C157" s="382">
        <v>3661460</v>
      </c>
      <c r="D157" s="382">
        <v>0</v>
      </c>
      <c r="E157" s="382">
        <v>3822313</v>
      </c>
    </row>
    <row r="158" spans="1:5" ht="13.8">
      <c r="A158" s="266">
        <v>28</v>
      </c>
      <c r="B158" s="379" t="s">
        <v>542</v>
      </c>
      <c r="C158" s="380">
        <v>3661460</v>
      </c>
      <c r="D158" s="380">
        <v>0</v>
      </c>
      <c r="E158" s="380">
        <v>3822313</v>
      </c>
    </row>
    <row r="159" spans="1:5" ht="13.8">
      <c r="A159" s="267">
        <v>29</v>
      </c>
      <c r="B159" s="379" t="s">
        <v>358</v>
      </c>
      <c r="C159" s="380">
        <v>5533484</v>
      </c>
      <c r="D159" s="380">
        <v>0</v>
      </c>
      <c r="E159" s="380">
        <v>5799313</v>
      </c>
    </row>
    <row r="160" spans="1:5" ht="13.8">
      <c r="A160" s="266">
        <v>30</v>
      </c>
      <c r="B160" s="379" t="s">
        <v>359</v>
      </c>
      <c r="C160" s="380">
        <v>26530761</v>
      </c>
      <c r="D160" s="380">
        <v>0</v>
      </c>
      <c r="E160" s="380">
        <v>28184138</v>
      </c>
    </row>
    <row r="161" spans="1:5" ht="13.8">
      <c r="A161" s="267">
        <v>31</v>
      </c>
      <c r="B161" s="381" t="s">
        <v>390</v>
      </c>
      <c r="C161" s="382">
        <v>563504</v>
      </c>
      <c r="D161" s="382">
        <v>0</v>
      </c>
      <c r="E161" s="382">
        <v>563504</v>
      </c>
    </row>
    <row r="162" spans="1:5" ht="13.8">
      <c r="A162" s="266">
        <v>32</v>
      </c>
      <c r="B162" s="381" t="s">
        <v>362</v>
      </c>
      <c r="C162" s="382">
        <v>46981428</v>
      </c>
      <c r="D162" s="382">
        <v>0</v>
      </c>
      <c r="E162" s="382">
        <v>19702484</v>
      </c>
    </row>
    <row r="163" spans="1:5" ht="13.8">
      <c r="A163" s="267">
        <v>33</v>
      </c>
      <c r="B163" s="381" t="s">
        <v>363</v>
      </c>
      <c r="C163" s="382">
        <v>-27278944</v>
      </c>
      <c r="D163" s="382">
        <v>0</v>
      </c>
      <c r="E163" s="382">
        <v>1362896</v>
      </c>
    </row>
    <row r="164" spans="1:5" ht="13.8">
      <c r="A164" s="266">
        <v>34</v>
      </c>
      <c r="B164" s="379" t="s">
        <v>364</v>
      </c>
      <c r="C164" s="380">
        <v>20265988</v>
      </c>
      <c r="D164" s="380">
        <v>0</v>
      </c>
      <c r="E164" s="380">
        <v>21628884</v>
      </c>
    </row>
    <row r="165" spans="1:5" ht="13.8">
      <c r="A165" s="267">
        <v>35</v>
      </c>
      <c r="B165" s="381" t="s">
        <v>365</v>
      </c>
      <c r="C165" s="382">
        <v>72870</v>
      </c>
      <c r="D165" s="382">
        <v>0</v>
      </c>
      <c r="E165" s="382">
        <v>0</v>
      </c>
    </row>
    <row r="166" spans="1:5" ht="13.8">
      <c r="A166" s="266">
        <v>36</v>
      </c>
      <c r="B166" s="379" t="s">
        <v>366</v>
      </c>
      <c r="C166" s="380">
        <v>72870</v>
      </c>
      <c r="D166" s="380">
        <v>0</v>
      </c>
      <c r="E166" s="380">
        <v>0</v>
      </c>
    </row>
    <row r="167" spans="1:5" ht="13.8">
      <c r="A167" s="267">
        <v>37</v>
      </c>
      <c r="B167" s="379" t="s">
        <v>372</v>
      </c>
      <c r="C167" s="380">
        <v>72870</v>
      </c>
      <c r="D167" s="380">
        <v>0</v>
      </c>
      <c r="E167" s="380">
        <v>0</v>
      </c>
    </row>
    <row r="168" spans="1:5" ht="13.8">
      <c r="A168" s="266">
        <v>38</v>
      </c>
      <c r="B168" s="381" t="s">
        <v>373</v>
      </c>
      <c r="C168" s="382">
        <v>6191903</v>
      </c>
      <c r="D168" s="382">
        <v>0</v>
      </c>
      <c r="E168" s="382">
        <v>6555254</v>
      </c>
    </row>
    <row r="169" spans="1:5" ht="13.8">
      <c r="A169" s="267">
        <v>39</v>
      </c>
      <c r="B169" s="379" t="s">
        <v>375</v>
      </c>
      <c r="C169" s="380">
        <v>6191903</v>
      </c>
      <c r="D169" s="380">
        <v>0</v>
      </c>
      <c r="E169" s="380">
        <v>6555254</v>
      </c>
    </row>
    <row r="170" spans="1:5" ht="13.8">
      <c r="A170" s="266">
        <v>40</v>
      </c>
      <c r="B170" s="379" t="s">
        <v>376</v>
      </c>
      <c r="C170" s="380">
        <v>26530761</v>
      </c>
      <c r="D170" s="380">
        <v>0</v>
      </c>
      <c r="E170" s="380">
        <v>28184138</v>
      </c>
    </row>
    <row r="171" spans="1:5">
      <c r="A171" s="268"/>
      <c r="B171" s="228"/>
      <c r="C171" s="229"/>
      <c r="D171" s="229"/>
      <c r="E171" s="229"/>
    </row>
    <row r="172" spans="1:5">
      <c r="A172" s="268"/>
      <c r="B172" s="228"/>
      <c r="C172" s="229"/>
      <c r="D172" s="229"/>
      <c r="E172" s="229"/>
    </row>
    <row r="173" spans="1:5">
      <c r="C173" s="25" t="s">
        <v>408</v>
      </c>
      <c r="D173" s="25"/>
    </row>
    <row r="174" spans="1:5" s="3" customFormat="1" ht="24">
      <c r="B174" s="117" t="s">
        <v>1</v>
      </c>
      <c r="C174" s="118" t="s">
        <v>539</v>
      </c>
      <c r="D174" s="118" t="s">
        <v>188</v>
      </c>
      <c r="E174" s="118" t="s">
        <v>540</v>
      </c>
    </row>
    <row r="175" spans="1:5">
      <c r="B175" s="230" t="s">
        <v>189</v>
      </c>
      <c r="C175" s="230" t="s">
        <v>7</v>
      </c>
      <c r="D175" s="230" t="s">
        <v>8</v>
      </c>
      <c r="E175" s="230" t="s">
        <v>9</v>
      </c>
    </row>
    <row r="176" spans="1:5" ht="13.8">
      <c r="A176" s="267">
        <v>1</v>
      </c>
      <c r="B176" s="381" t="s">
        <v>336</v>
      </c>
      <c r="C176" s="382">
        <v>342795</v>
      </c>
      <c r="D176" s="382">
        <v>0</v>
      </c>
      <c r="E176" s="382">
        <v>446110</v>
      </c>
    </row>
    <row r="177" spans="1:5" ht="13.8">
      <c r="A177" s="266">
        <v>2</v>
      </c>
      <c r="B177" s="379" t="s">
        <v>337</v>
      </c>
      <c r="C177" s="380">
        <v>342795</v>
      </c>
      <c r="D177" s="380">
        <v>0</v>
      </c>
      <c r="E177" s="380">
        <v>446110</v>
      </c>
    </row>
    <row r="178" spans="1:5" ht="13.8">
      <c r="A178" s="266">
        <v>3</v>
      </c>
      <c r="B178" s="381" t="s">
        <v>338</v>
      </c>
      <c r="C178" s="382">
        <v>3282310</v>
      </c>
      <c r="D178" s="382">
        <v>0</v>
      </c>
      <c r="E178" s="382">
        <v>3488269</v>
      </c>
    </row>
    <row r="179" spans="1:5" ht="13.8">
      <c r="A179" s="267">
        <v>4</v>
      </c>
      <c r="B179" s="379" t="s">
        <v>339</v>
      </c>
      <c r="C179" s="380">
        <v>3282310</v>
      </c>
      <c r="D179" s="380">
        <v>0</v>
      </c>
      <c r="E179" s="380">
        <v>3488269</v>
      </c>
    </row>
    <row r="180" spans="1:5" ht="13.8">
      <c r="A180" s="266">
        <v>5</v>
      </c>
      <c r="B180" s="379" t="s">
        <v>340</v>
      </c>
      <c r="C180" s="380">
        <v>3625105</v>
      </c>
      <c r="D180" s="380">
        <v>0</v>
      </c>
      <c r="E180" s="380">
        <v>3934379</v>
      </c>
    </row>
    <row r="181" spans="1:5" ht="13.8">
      <c r="A181" s="266">
        <v>6</v>
      </c>
      <c r="B181" s="381" t="s">
        <v>349</v>
      </c>
      <c r="C181" s="382">
        <v>284683</v>
      </c>
      <c r="D181" s="382">
        <v>0</v>
      </c>
      <c r="E181" s="382">
        <v>0</v>
      </c>
    </row>
    <row r="182" spans="1:5" ht="13.8">
      <c r="A182" s="267">
        <v>7</v>
      </c>
      <c r="B182" s="381" t="s">
        <v>350</v>
      </c>
      <c r="C182" s="382">
        <v>284683</v>
      </c>
      <c r="D182" s="382">
        <v>0</v>
      </c>
      <c r="E182" s="382">
        <v>0</v>
      </c>
    </row>
    <row r="183" spans="1:5" ht="13.8">
      <c r="A183" s="266">
        <v>8</v>
      </c>
      <c r="B183" s="379" t="s">
        <v>352</v>
      </c>
      <c r="C183" s="380">
        <v>284683</v>
      </c>
      <c r="D183" s="380">
        <v>0</v>
      </c>
      <c r="E183" s="380">
        <v>0</v>
      </c>
    </row>
    <row r="184" spans="1:5" ht="13.8">
      <c r="A184" s="266">
        <v>9</v>
      </c>
      <c r="B184" s="379" t="s">
        <v>353</v>
      </c>
      <c r="C184" s="380">
        <v>284683</v>
      </c>
      <c r="D184" s="380">
        <v>0</v>
      </c>
      <c r="E184" s="380">
        <v>0</v>
      </c>
    </row>
    <row r="185" spans="1:5" ht="13.8">
      <c r="A185" s="267">
        <v>10</v>
      </c>
      <c r="B185" s="381" t="s">
        <v>541</v>
      </c>
      <c r="C185" s="382">
        <v>3352883</v>
      </c>
      <c r="D185" s="382">
        <v>0</v>
      </c>
      <c r="E185" s="382">
        <v>6794557</v>
      </c>
    </row>
    <row r="186" spans="1:5" ht="13.8">
      <c r="A186" s="266">
        <v>11</v>
      </c>
      <c r="B186" s="379" t="s">
        <v>542</v>
      </c>
      <c r="C186" s="380">
        <v>3352883</v>
      </c>
      <c r="D186" s="380">
        <v>0</v>
      </c>
      <c r="E186" s="380">
        <v>6794557</v>
      </c>
    </row>
    <row r="187" spans="1:5" ht="13.8">
      <c r="A187" s="266">
        <v>12</v>
      </c>
      <c r="B187" s="379" t="s">
        <v>358</v>
      </c>
      <c r="C187" s="380">
        <v>3352883</v>
      </c>
      <c r="D187" s="380">
        <v>0</v>
      </c>
      <c r="E187" s="380">
        <v>6794557</v>
      </c>
    </row>
    <row r="188" spans="1:5" ht="13.8">
      <c r="A188" s="267">
        <v>13</v>
      </c>
      <c r="B188" s="379" t="s">
        <v>359</v>
      </c>
      <c r="C188" s="380">
        <v>7262671</v>
      </c>
      <c r="D188" s="380">
        <v>0</v>
      </c>
      <c r="E188" s="380">
        <v>10728936</v>
      </c>
    </row>
    <row r="189" spans="1:5" ht="13.8">
      <c r="A189" s="266">
        <v>14</v>
      </c>
      <c r="B189" s="381" t="s">
        <v>390</v>
      </c>
      <c r="C189" s="382">
        <v>391233</v>
      </c>
      <c r="D189" s="382">
        <v>0</v>
      </c>
      <c r="E189" s="382">
        <v>391233</v>
      </c>
    </row>
    <row r="190" spans="1:5" ht="13.8">
      <c r="A190" s="266">
        <v>15</v>
      </c>
      <c r="B190" s="381" t="s">
        <v>362</v>
      </c>
      <c r="C190" s="382">
        <v>-1293377</v>
      </c>
      <c r="D190" s="382">
        <v>0</v>
      </c>
      <c r="E190" s="382">
        <v>1175915</v>
      </c>
    </row>
    <row r="191" spans="1:5" ht="13.8">
      <c r="A191" s="267">
        <v>16</v>
      </c>
      <c r="B191" s="381" t="s">
        <v>363</v>
      </c>
      <c r="C191" s="382">
        <v>2469292</v>
      </c>
      <c r="D191" s="382">
        <v>0</v>
      </c>
      <c r="E191" s="382">
        <v>-1331211</v>
      </c>
    </row>
    <row r="192" spans="1:5" ht="13.8">
      <c r="A192" s="266">
        <v>17</v>
      </c>
      <c r="B192" s="379" t="s">
        <v>364</v>
      </c>
      <c r="C192" s="380">
        <v>1567148</v>
      </c>
      <c r="D192" s="380">
        <v>0</v>
      </c>
      <c r="E192" s="380">
        <v>235937</v>
      </c>
    </row>
    <row r="193" spans="1:5" ht="13.8">
      <c r="A193" s="267">
        <v>18</v>
      </c>
      <c r="B193" s="381" t="s">
        <v>580</v>
      </c>
      <c r="C193" s="382">
        <v>0</v>
      </c>
      <c r="D193" s="382">
        <v>0</v>
      </c>
      <c r="E193" s="382">
        <v>1257</v>
      </c>
    </row>
    <row r="194" spans="1:5" ht="27.6">
      <c r="A194" s="266">
        <v>19</v>
      </c>
      <c r="B194" s="379" t="s">
        <v>369</v>
      </c>
      <c r="C194" s="380">
        <v>0</v>
      </c>
      <c r="D194" s="380">
        <v>0</v>
      </c>
      <c r="E194" s="380">
        <v>1257</v>
      </c>
    </row>
    <row r="195" spans="1:5" ht="13.8">
      <c r="A195" s="267">
        <v>20</v>
      </c>
      <c r="B195" s="379" t="s">
        <v>372</v>
      </c>
      <c r="C195" s="380">
        <v>0</v>
      </c>
      <c r="D195" s="380">
        <v>0</v>
      </c>
      <c r="E195" s="380">
        <v>1257</v>
      </c>
    </row>
    <row r="196" spans="1:5" ht="13.8">
      <c r="A196" s="224"/>
      <c r="B196" s="381" t="s">
        <v>373</v>
      </c>
      <c r="C196" s="382">
        <v>5695523</v>
      </c>
      <c r="D196" s="382">
        <v>0</v>
      </c>
      <c r="E196" s="382">
        <v>10491742</v>
      </c>
    </row>
    <row r="197" spans="1:5" ht="13.8">
      <c r="A197" s="224"/>
      <c r="B197" s="379" t="s">
        <v>375</v>
      </c>
      <c r="C197" s="380">
        <v>5695523</v>
      </c>
      <c r="D197" s="380">
        <v>0</v>
      </c>
      <c r="E197" s="380">
        <v>10491742</v>
      </c>
    </row>
    <row r="198" spans="1:5" ht="13.8">
      <c r="A198" s="224"/>
      <c r="B198" s="379" t="s">
        <v>376</v>
      </c>
      <c r="C198" s="380">
        <v>7262671</v>
      </c>
      <c r="D198" s="380">
        <v>0</v>
      </c>
      <c r="E198" s="380">
        <v>10728936</v>
      </c>
    </row>
    <row r="199" spans="1:5">
      <c r="A199" s="226"/>
      <c r="B199" s="227"/>
      <c r="C199" s="223"/>
      <c r="D199" s="223"/>
      <c r="E199" s="223"/>
    </row>
    <row r="200" spans="1:5">
      <c r="A200" s="226"/>
      <c r="B200" s="227"/>
      <c r="C200" s="223"/>
      <c r="D200" s="223"/>
      <c r="E200" s="223"/>
    </row>
    <row r="201" spans="1:5">
      <c r="A201" s="224"/>
      <c r="B201" s="225"/>
      <c r="C201" s="222"/>
      <c r="D201" s="222"/>
      <c r="E201" s="222"/>
    </row>
    <row r="202" spans="1:5">
      <c r="A202" s="224"/>
      <c r="B202" s="225"/>
      <c r="C202" s="222"/>
      <c r="D202" s="222"/>
      <c r="E202" s="222"/>
    </row>
    <row r="203" spans="1:5">
      <c r="A203" s="224"/>
      <c r="B203" s="225"/>
      <c r="C203" s="222"/>
      <c r="D203" s="222"/>
      <c r="E203" s="222"/>
    </row>
    <row r="204" spans="1:5">
      <c r="A204" s="224"/>
      <c r="B204" s="225"/>
      <c r="C204" s="222"/>
      <c r="D204" s="222"/>
      <c r="E204" s="222"/>
    </row>
    <row r="205" spans="1:5">
      <c r="A205" s="224"/>
      <c r="B205" s="225"/>
      <c r="C205" s="222"/>
      <c r="D205" s="222"/>
      <c r="E205" s="222"/>
    </row>
    <row r="206" spans="1:5">
      <c r="A206" s="224"/>
      <c r="B206" s="225"/>
      <c r="C206" s="222"/>
      <c r="D206" s="222"/>
      <c r="E206" s="222"/>
    </row>
    <row r="207" spans="1:5">
      <c r="A207" s="226"/>
      <c r="B207" s="227"/>
      <c r="C207" s="223"/>
      <c r="D207" s="223"/>
      <c r="E207" s="223"/>
    </row>
    <row r="208" spans="1:5">
      <c r="A208" s="224"/>
      <c r="B208" s="225"/>
      <c r="C208" s="222"/>
      <c r="D208" s="222"/>
      <c r="E208" s="222"/>
    </row>
    <row r="209" spans="1:5">
      <c r="A209" s="224"/>
      <c r="B209" s="225"/>
      <c r="C209" s="222"/>
      <c r="D209" s="222"/>
      <c r="E209" s="222"/>
    </row>
    <row r="210" spans="1:5">
      <c r="A210" s="224"/>
      <c r="B210" s="225"/>
      <c r="C210" s="222"/>
      <c r="D210" s="222"/>
      <c r="E210" s="222"/>
    </row>
    <row r="211" spans="1:5">
      <c r="A211" s="224"/>
      <c r="B211" s="225"/>
      <c r="C211" s="222"/>
      <c r="D211" s="222"/>
      <c r="E211" s="222"/>
    </row>
    <row r="212" spans="1:5">
      <c r="A212" s="224"/>
      <c r="B212" s="225"/>
      <c r="C212" s="222"/>
      <c r="D212" s="222"/>
      <c r="E212" s="222"/>
    </row>
    <row r="213" spans="1:5">
      <c r="A213" s="224"/>
      <c r="B213" s="225"/>
      <c r="C213" s="222"/>
      <c r="D213" s="222"/>
      <c r="E213" s="222"/>
    </row>
    <row r="214" spans="1:5">
      <c r="A214" s="224"/>
      <c r="B214" s="225"/>
      <c r="C214" s="222"/>
      <c r="D214" s="222"/>
      <c r="E214" s="222"/>
    </row>
    <row r="215" spans="1:5">
      <c r="A215" s="224"/>
      <c r="B215" s="225"/>
      <c r="C215" s="222"/>
      <c r="D215" s="222"/>
      <c r="E215" s="222"/>
    </row>
    <row r="216" spans="1:5">
      <c r="A216" s="224"/>
      <c r="B216" s="225"/>
      <c r="C216" s="222"/>
      <c r="D216" s="222"/>
      <c r="E216" s="222"/>
    </row>
    <row r="217" spans="1:5">
      <c r="A217" s="224"/>
      <c r="B217" s="225"/>
      <c r="C217" s="222"/>
      <c r="D217" s="222"/>
      <c r="E217" s="222"/>
    </row>
    <row r="218" spans="1:5">
      <c r="A218" s="224"/>
      <c r="B218" s="225"/>
      <c r="C218" s="222"/>
      <c r="D218" s="222"/>
      <c r="E218" s="222"/>
    </row>
    <row r="219" spans="1:5">
      <c r="A219" s="224"/>
      <c r="B219" s="225"/>
      <c r="C219" s="222"/>
      <c r="D219" s="222"/>
      <c r="E219" s="222"/>
    </row>
    <row r="220" spans="1:5">
      <c r="A220" s="224"/>
      <c r="B220" s="225"/>
      <c r="C220" s="222"/>
      <c r="D220" s="222"/>
      <c r="E220" s="222"/>
    </row>
    <row r="221" spans="1:5">
      <c r="A221" s="224"/>
      <c r="B221" s="225"/>
      <c r="C221" s="222"/>
      <c r="D221" s="222"/>
      <c r="E221" s="222"/>
    </row>
    <row r="222" spans="1:5">
      <c r="A222" s="224"/>
      <c r="B222" s="225"/>
      <c r="C222" s="222"/>
      <c r="D222" s="222"/>
      <c r="E222" s="222"/>
    </row>
    <row r="223" spans="1:5">
      <c r="A223" s="224"/>
      <c r="B223" s="225"/>
      <c r="C223" s="222"/>
      <c r="D223" s="222"/>
      <c r="E223" s="222"/>
    </row>
    <row r="224" spans="1:5">
      <c r="A224" s="224"/>
      <c r="B224" s="225"/>
      <c r="C224" s="222"/>
      <c r="D224" s="222"/>
      <c r="E224" s="222"/>
    </row>
    <row r="225" spans="1:5">
      <c r="A225" s="224"/>
      <c r="B225" s="225"/>
      <c r="C225" s="222"/>
      <c r="D225" s="222"/>
      <c r="E225" s="222"/>
    </row>
    <row r="226" spans="1:5">
      <c r="A226" s="224"/>
      <c r="B226" s="225"/>
      <c r="C226" s="222"/>
      <c r="D226" s="222"/>
      <c r="E226" s="222"/>
    </row>
    <row r="227" spans="1:5">
      <c r="A227" s="224"/>
      <c r="B227" s="225"/>
      <c r="C227" s="222"/>
      <c r="D227" s="222"/>
      <c r="E227" s="222"/>
    </row>
    <row r="228" spans="1:5">
      <c r="A228" s="224"/>
      <c r="B228" s="225"/>
      <c r="C228" s="222"/>
      <c r="D228" s="222"/>
      <c r="E228" s="222"/>
    </row>
    <row r="229" spans="1:5">
      <c r="A229" s="224"/>
      <c r="B229" s="225"/>
      <c r="C229" s="222"/>
      <c r="D229" s="222"/>
      <c r="E229" s="222"/>
    </row>
    <row r="230" spans="1:5">
      <c r="A230" s="224"/>
      <c r="B230" s="225"/>
      <c r="C230" s="222"/>
      <c r="D230" s="222"/>
      <c r="E230" s="222"/>
    </row>
    <row r="231" spans="1:5">
      <c r="A231" s="224"/>
      <c r="B231" s="225"/>
      <c r="C231" s="222"/>
      <c r="D231" s="222"/>
      <c r="E231" s="222"/>
    </row>
    <row r="232" spans="1:5">
      <c r="A232" s="224"/>
      <c r="B232" s="225"/>
      <c r="C232" s="222"/>
      <c r="D232" s="222"/>
      <c r="E232" s="222"/>
    </row>
    <row r="233" spans="1:5">
      <c r="A233" s="226"/>
      <c r="B233" s="227"/>
      <c r="C233" s="223"/>
      <c r="D233" s="223"/>
      <c r="E233" s="223"/>
    </row>
    <row r="234" spans="1:5">
      <c r="A234" s="224"/>
      <c r="B234" s="225"/>
      <c r="C234" s="222"/>
      <c r="D234" s="222"/>
      <c r="E234" s="222"/>
    </row>
    <row r="235" spans="1:5">
      <c r="A235" s="224"/>
      <c r="B235" s="225"/>
      <c r="C235" s="222"/>
      <c r="D235" s="222"/>
      <c r="E235" s="222"/>
    </row>
    <row r="236" spans="1:5">
      <c r="A236" s="224"/>
      <c r="B236" s="225"/>
      <c r="C236" s="222"/>
      <c r="D236" s="222"/>
      <c r="E236" s="222"/>
    </row>
    <row r="237" spans="1:5">
      <c r="A237" s="224"/>
      <c r="B237" s="225"/>
      <c r="C237" s="222"/>
      <c r="D237" s="222"/>
      <c r="E237" s="222"/>
    </row>
    <row r="238" spans="1:5">
      <c r="A238" s="224"/>
      <c r="B238" s="225"/>
      <c r="C238" s="222"/>
      <c r="D238" s="222"/>
      <c r="E238" s="222"/>
    </row>
    <row r="239" spans="1:5">
      <c r="A239" s="224"/>
      <c r="B239" s="225"/>
      <c r="C239" s="222"/>
      <c r="D239" s="222"/>
      <c r="E239" s="222"/>
    </row>
    <row r="240" spans="1:5">
      <c r="A240" s="224"/>
      <c r="B240" s="225"/>
      <c r="C240" s="222"/>
      <c r="D240" s="222"/>
      <c r="E240" s="222"/>
    </row>
    <row r="241" spans="1:5">
      <c r="A241" s="224"/>
      <c r="B241" s="225"/>
      <c r="C241" s="222"/>
      <c r="D241" s="222"/>
      <c r="E241" s="222"/>
    </row>
    <row r="242" spans="1:5">
      <c r="A242" s="224"/>
      <c r="B242" s="225"/>
      <c r="C242" s="222"/>
      <c r="D242" s="222"/>
      <c r="E242" s="222"/>
    </row>
    <row r="243" spans="1:5">
      <c r="A243" s="224"/>
      <c r="B243" s="225"/>
      <c r="C243" s="222"/>
      <c r="D243" s="222"/>
      <c r="E243" s="222"/>
    </row>
    <row r="244" spans="1:5">
      <c r="A244" s="224"/>
      <c r="B244" s="225"/>
      <c r="C244" s="222"/>
      <c r="D244" s="222"/>
      <c r="E244" s="222"/>
    </row>
    <row r="245" spans="1:5">
      <c r="A245" s="224"/>
      <c r="B245" s="225"/>
      <c r="C245" s="222"/>
      <c r="D245" s="222"/>
      <c r="E245" s="222"/>
    </row>
    <row r="246" spans="1:5">
      <c r="A246" s="224"/>
      <c r="B246" s="225"/>
      <c r="C246" s="222"/>
      <c r="D246" s="222"/>
      <c r="E246" s="222"/>
    </row>
    <row r="247" spans="1:5">
      <c r="A247" s="224"/>
      <c r="B247" s="225"/>
      <c r="C247" s="222"/>
      <c r="D247" s="222"/>
      <c r="E247" s="222"/>
    </row>
    <row r="248" spans="1:5">
      <c r="A248" s="224"/>
      <c r="B248" s="225"/>
      <c r="C248" s="222"/>
      <c r="D248" s="222"/>
      <c r="E248" s="222"/>
    </row>
    <row r="249" spans="1:5">
      <c r="A249" s="224"/>
      <c r="B249" s="225"/>
      <c r="C249" s="222"/>
      <c r="D249" s="222"/>
      <c r="E249" s="222"/>
    </row>
    <row r="250" spans="1:5">
      <c r="A250" s="224"/>
      <c r="B250" s="225"/>
      <c r="C250" s="222"/>
      <c r="D250" s="222"/>
      <c r="E250" s="222"/>
    </row>
    <row r="251" spans="1:5">
      <c r="A251" s="224"/>
      <c r="B251" s="225"/>
      <c r="C251" s="222"/>
      <c r="D251" s="222"/>
      <c r="E251" s="222"/>
    </row>
    <row r="252" spans="1:5">
      <c r="A252" s="224"/>
      <c r="B252" s="225"/>
      <c r="C252" s="222"/>
      <c r="D252" s="222"/>
      <c r="E252" s="222"/>
    </row>
    <row r="253" spans="1:5">
      <c r="A253" s="224"/>
      <c r="B253" s="225"/>
      <c r="C253" s="222"/>
      <c r="D253" s="222"/>
      <c r="E253" s="222"/>
    </row>
    <row r="254" spans="1:5">
      <c r="A254" s="224"/>
      <c r="B254" s="225"/>
      <c r="C254" s="222"/>
      <c r="D254" s="222"/>
      <c r="E254" s="222"/>
    </row>
    <row r="255" spans="1:5">
      <c r="A255" s="224"/>
      <c r="B255" s="225"/>
      <c r="C255" s="222"/>
      <c r="D255" s="222"/>
      <c r="E255" s="222"/>
    </row>
    <row r="256" spans="1:5">
      <c r="A256" s="224"/>
      <c r="B256" s="225"/>
      <c r="C256" s="222"/>
      <c r="D256" s="222"/>
      <c r="E256" s="222"/>
    </row>
    <row r="257" spans="1:5">
      <c r="A257" s="226"/>
      <c r="B257" s="227"/>
      <c r="C257" s="223"/>
      <c r="D257" s="223"/>
      <c r="E257" s="223"/>
    </row>
    <row r="258" spans="1:5">
      <c r="A258" s="224"/>
      <c r="B258" s="225"/>
      <c r="C258" s="222"/>
      <c r="D258" s="222"/>
      <c r="E258" s="222"/>
    </row>
    <row r="259" spans="1:5">
      <c r="A259" s="224"/>
      <c r="B259" s="225"/>
      <c r="C259" s="222"/>
      <c r="D259" s="222"/>
      <c r="E259" s="222"/>
    </row>
    <row r="260" spans="1:5">
      <c r="A260" s="224"/>
      <c r="B260" s="225"/>
      <c r="C260" s="222"/>
      <c r="D260" s="222"/>
      <c r="E260" s="222"/>
    </row>
    <row r="261" spans="1:5">
      <c r="A261" s="224"/>
      <c r="B261" s="225"/>
      <c r="C261" s="222"/>
      <c r="D261" s="222"/>
      <c r="E261" s="222"/>
    </row>
    <row r="262" spans="1:5">
      <c r="A262" s="224"/>
      <c r="B262" s="225"/>
      <c r="C262" s="222"/>
      <c r="D262" s="222"/>
      <c r="E262" s="222"/>
    </row>
    <row r="263" spans="1:5">
      <c r="A263" s="224"/>
      <c r="B263" s="225"/>
      <c r="C263" s="222"/>
      <c r="D263" s="222"/>
      <c r="E263" s="222"/>
    </row>
    <row r="264" spans="1:5">
      <c r="A264" s="224"/>
      <c r="B264" s="225"/>
      <c r="C264" s="222"/>
      <c r="D264" s="222"/>
      <c r="E264" s="222"/>
    </row>
    <row r="265" spans="1:5">
      <c r="A265" s="224"/>
      <c r="B265" s="225"/>
      <c r="C265" s="222"/>
      <c r="D265" s="222"/>
      <c r="E265" s="222"/>
    </row>
    <row r="266" spans="1:5">
      <c r="A266" s="224"/>
      <c r="B266" s="225"/>
      <c r="C266" s="222"/>
      <c r="D266" s="222"/>
      <c r="E266" s="222"/>
    </row>
    <row r="267" spans="1:5">
      <c r="A267" s="226"/>
      <c r="B267" s="227"/>
      <c r="C267" s="223"/>
      <c r="D267" s="223"/>
      <c r="E267" s="223"/>
    </row>
    <row r="268" spans="1:5">
      <c r="A268" s="226"/>
      <c r="B268" s="227"/>
      <c r="C268" s="223"/>
      <c r="D268" s="223"/>
      <c r="E268" s="223"/>
    </row>
    <row r="269" spans="1:5">
      <c r="A269" s="226"/>
      <c r="B269" s="227"/>
      <c r="C269" s="223"/>
      <c r="D269" s="223"/>
      <c r="E269" s="223"/>
    </row>
    <row r="270" spans="1:5">
      <c r="A270" s="224"/>
      <c r="B270" s="225"/>
      <c r="C270" s="222"/>
      <c r="D270" s="222"/>
      <c r="E270" s="222"/>
    </row>
    <row r="271" spans="1:5">
      <c r="A271" s="224"/>
      <c r="B271" s="225"/>
      <c r="C271" s="222"/>
      <c r="D271" s="222"/>
      <c r="E271" s="222"/>
    </row>
    <row r="272" spans="1:5">
      <c r="A272" s="224"/>
      <c r="B272" s="225"/>
      <c r="C272" s="222"/>
      <c r="D272" s="222"/>
      <c r="E272" s="222"/>
    </row>
    <row r="273" spans="1:5">
      <c r="A273" s="226"/>
      <c r="B273" s="227"/>
      <c r="C273" s="223"/>
      <c r="D273" s="223"/>
      <c r="E273" s="223"/>
    </row>
    <row r="274" spans="1:5">
      <c r="A274" s="226"/>
      <c r="B274" s="227"/>
      <c r="C274" s="223"/>
      <c r="D274" s="223"/>
      <c r="E274" s="223"/>
    </row>
  </sheetData>
  <mergeCells count="2">
    <mergeCell ref="B2:E2"/>
    <mergeCell ref="B3:E3"/>
  </mergeCells>
  <pageMargins left="0.33" right="0.41" top="0.74803149606299213" bottom="0.74803149606299213" header="0.31496062992125984" footer="0.31496062992125984"/>
  <pageSetup paperSize="9" scale="34" orientation="landscape" r:id="rId1"/>
  <rowBreaks count="2" manualBreakCount="2">
    <brk id="87" max="16383" man="1"/>
    <brk id="171" max="6" man="1"/>
  </rowBreaks>
</worksheet>
</file>

<file path=xl/worksheets/sheet16.xml><?xml version="1.0" encoding="utf-8"?>
<worksheet xmlns="http://schemas.openxmlformats.org/spreadsheetml/2006/main" xmlns:r="http://schemas.openxmlformats.org/officeDocument/2006/relationships">
  <dimension ref="A1:J61"/>
  <sheetViews>
    <sheetView workbookViewId="0">
      <selection activeCell="G1" sqref="G1"/>
    </sheetView>
  </sheetViews>
  <sheetFormatPr defaultColWidth="9" defaultRowHeight="13.2"/>
  <cols>
    <col min="1" max="1" width="6.33203125" style="1" customWidth="1"/>
    <col min="2" max="2" width="73" style="1" customWidth="1"/>
    <col min="3" max="3" width="9" style="1"/>
    <col min="4" max="4" width="13.88671875" style="1" customWidth="1"/>
    <col min="5" max="5" width="11.109375" style="1" customWidth="1"/>
    <col min="6" max="6" width="13.33203125" style="1" customWidth="1"/>
    <col min="7" max="7" width="10.88671875" style="1" customWidth="1"/>
    <col min="8" max="8" width="11.33203125" style="1" customWidth="1"/>
    <col min="9" max="9" width="10.88671875" style="1" customWidth="1"/>
    <col min="10" max="10" width="10.33203125" style="1" customWidth="1"/>
    <col min="11" max="16384" width="9" style="1"/>
  </cols>
  <sheetData>
    <row r="1" spans="1:10">
      <c r="B1" s="119"/>
      <c r="C1" s="67"/>
      <c r="D1" s="67"/>
      <c r="E1" s="67"/>
      <c r="F1" s="67"/>
      <c r="G1" s="155" t="s">
        <v>747</v>
      </c>
    </row>
    <row r="2" spans="1:10" ht="26.4" customHeight="1">
      <c r="B2" s="401" t="s">
        <v>689</v>
      </c>
      <c r="C2" s="404"/>
      <c r="D2" s="404"/>
      <c r="E2" s="404"/>
      <c r="F2" s="404"/>
      <c r="G2" s="405"/>
      <c r="H2" s="405"/>
      <c r="I2" s="405"/>
      <c r="J2" s="405"/>
    </row>
    <row r="3" spans="1:10" ht="30.15" customHeight="1">
      <c r="B3" s="406" t="s">
        <v>190</v>
      </c>
      <c r="C3" s="407"/>
      <c r="D3" s="407"/>
      <c r="E3" s="407"/>
      <c r="F3" s="407"/>
      <c r="G3" s="407"/>
      <c r="H3" s="407"/>
      <c r="I3" s="407"/>
      <c r="J3" s="407"/>
    </row>
    <row r="5" spans="1:10" ht="13.8">
      <c r="B5" s="112" t="s">
        <v>191</v>
      </c>
    </row>
    <row r="6" spans="1:10" ht="39.6">
      <c r="B6" s="120" t="s">
        <v>192</v>
      </c>
      <c r="C6" s="237" t="s">
        <v>193</v>
      </c>
      <c r="D6" s="153" t="s">
        <v>582</v>
      </c>
      <c r="E6" s="303" t="s">
        <v>700</v>
      </c>
      <c r="F6" s="153" t="s">
        <v>701</v>
      </c>
      <c r="G6" s="153" t="s">
        <v>720</v>
      </c>
      <c r="H6" s="121" t="s">
        <v>497</v>
      </c>
      <c r="I6" s="121" t="s">
        <v>583</v>
      </c>
      <c r="J6" s="121" t="s">
        <v>703</v>
      </c>
    </row>
    <row r="7" spans="1:10">
      <c r="B7" s="114" t="s">
        <v>189</v>
      </c>
      <c r="C7" s="238" t="s">
        <v>7</v>
      </c>
      <c r="D7" s="114" t="s">
        <v>8</v>
      </c>
      <c r="E7" s="114" t="s">
        <v>9</v>
      </c>
      <c r="F7" s="114" t="s">
        <v>82</v>
      </c>
      <c r="G7" s="114" t="s">
        <v>11</v>
      </c>
      <c r="H7" s="114" t="s">
        <v>12</v>
      </c>
      <c r="I7" s="114" t="s">
        <v>13</v>
      </c>
      <c r="J7" s="114" t="s">
        <v>14</v>
      </c>
    </row>
    <row r="8" spans="1:10" ht="13.8">
      <c r="A8" s="1">
        <v>1</v>
      </c>
      <c r="B8" s="122" t="s">
        <v>194</v>
      </c>
      <c r="C8" s="239" t="s">
        <v>195</v>
      </c>
      <c r="D8" s="123">
        <v>294459</v>
      </c>
      <c r="E8" s="123">
        <v>343324</v>
      </c>
      <c r="F8" s="123">
        <v>359217</v>
      </c>
      <c r="G8" s="123">
        <v>359153</v>
      </c>
      <c r="H8" s="123">
        <v>406435</v>
      </c>
      <c r="I8" s="123">
        <v>410000</v>
      </c>
      <c r="J8" s="123">
        <v>410000</v>
      </c>
    </row>
    <row r="9" spans="1:10" ht="13.8">
      <c r="A9" s="1">
        <v>2</v>
      </c>
      <c r="B9" s="124" t="s">
        <v>196</v>
      </c>
      <c r="C9" s="239" t="s">
        <v>197</v>
      </c>
      <c r="D9" s="123">
        <v>42064</v>
      </c>
      <c r="E9" s="123">
        <v>48036</v>
      </c>
      <c r="F9" s="123">
        <v>49588</v>
      </c>
      <c r="G9" s="123">
        <v>48108</v>
      </c>
      <c r="H9" s="123">
        <v>55941</v>
      </c>
      <c r="I9" s="123">
        <v>60000</v>
      </c>
      <c r="J9" s="123">
        <v>60000</v>
      </c>
    </row>
    <row r="10" spans="1:10" ht="13.8">
      <c r="A10" s="1">
        <v>3</v>
      </c>
      <c r="B10" s="124" t="s">
        <v>198</v>
      </c>
      <c r="C10" s="239" t="s">
        <v>199</v>
      </c>
      <c r="D10" s="123">
        <v>374146</v>
      </c>
      <c r="E10" s="123">
        <v>291067</v>
      </c>
      <c r="F10" s="123">
        <v>446978</v>
      </c>
      <c r="G10" s="123">
        <v>408038</v>
      </c>
      <c r="H10" s="123">
        <v>380159</v>
      </c>
      <c r="I10" s="123">
        <v>400000</v>
      </c>
      <c r="J10" s="123">
        <v>400000</v>
      </c>
    </row>
    <row r="11" spans="1:10" ht="13.8">
      <c r="A11" s="1">
        <v>4</v>
      </c>
      <c r="B11" s="125" t="s">
        <v>200</v>
      </c>
      <c r="C11" s="239" t="s">
        <v>201</v>
      </c>
      <c r="D11" s="123">
        <v>1456</v>
      </c>
      <c r="E11" s="123">
        <v>3000</v>
      </c>
      <c r="F11" s="123">
        <v>1407</v>
      </c>
      <c r="G11" s="123">
        <v>1407</v>
      </c>
      <c r="H11" s="123">
        <v>2000</v>
      </c>
      <c r="I11" s="123">
        <v>3000</v>
      </c>
      <c r="J11" s="123">
        <v>3000</v>
      </c>
    </row>
    <row r="12" spans="1:10" ht="13.8">
      <c r="A12" s="1">
        <v>5</v>
      </c>
      <c r="B12" s="125" t="s">
        <v>202</v>
      </c>
      <c r="C12" s="239" t="s">
        <v>203</v>
      </c>
      <c r="D12" s="123">
        <v>60000</v>
      </c>
      <c r="E12" s="123">
        <f>4500+2496+52300</f>
        <v>59296</v>
      </c>
      <c r="F12" s="123">
        <f>4887+1623+71025</f>
        <v>77535</v>
      </c>
      <c r="G12" s="123">
        <v>77535</v>
      </c>
      <c r="H12" s="123">
        <v>91950</v>
      </c>
      <c r="I12" s="123">
        <v>50000</v>
      </c>
      <c r="J12" s="123">
        <v>50000</v>
      </c>
    </row>
    <row r="13" spans="1:10" ht="13.8">
      <c r="A13" s="1">
        <v>6</v>
      </c>
      <c r="B13" s="125" t="s">
        <v>381</v>
      </c>
      <c r="C13" s="239" t="s">
        <v>203</v>
      </c>
      <c r="D13" s="123">
        <v>0</v>
      </c>
      <c r="E13" s="123">
        <v>31116</v>
      </c>
      <c r="F13" s="123">
        <v>223510</v>
      </c>
      <c r="G13" s="123">
        <v>0</v>
      </c>
      <c r="H13" s="123">
        <v>30074</v>
      </c>
      <c r="I13" s="123">
        <v>30000</v>
      </c>
      <c r="J13" s="123">
        <v>30000</v>
      </c>
    </row>
    <row r="14" spans="1:10" ht="15.6">
      <c r="A14" s="1">
        <v>7</v>
      </c>
      <c r="B14" s="126" t="s">
        <v>204</v>
      </c>
      <c r="C14" s="240"/>
      <c r="D14" s="127">
        <f t="shared" ref="D14" si="0">SUM(D8:D13)</f>
        <v>772125</v>
      </c>
      <c r="E14" s="127">
        <f t="shared" ref="E14" si="1">SUM(E8:E13)</f>
        <v>775839</v>
      </c>
      <c r="F14" s="127">
        <f t="shared" ref="F14:I14" si="2">SUM(F8:F13)</f>
        <v>1158235</v>
      </c>
      <c r="G14" s="127">
        <f t="shared" si="2"/>
        <v>894241</v>
      </c>
      <c r="H14" s="127">
        <f t="shared" si="2"/>
        <v>966559</v>
      </c>
      <c r="I14" s="127">
        <f t="shared" si="2"/>
        <v>953000</v>
      </c>
      <c r="J14" s="127">
        <f>SUM(J8:J13)</f>
        <v>953000</v>
      </c>
    </row>
    <row r="15" spans="1:10" ht="13.8">
      <c r="A15" s="1">
        <v>8</v>
      </c>
      <c r="B15" s="128" t="s">
        <v>205</v>
      </c>
      <c r="C15" s="239" t="s">
        <v>206</v>
      </c>
      <c r="D15" s="123">
        <v>181716</v>
      </c>
      <c r="E15" s="123">
        <v>466102</v>
      </c>
      <c r="F15" s="123">
        <v>268109</v>
      </c>
      <c r="G15" s="123">
        <v>268109</v>
      </c>
      <c r="H15" s="123">
        <v>237309</v>
      </c>
      <c r="I15" s="123">
        <v>50000</v>
      </c>
      <c r="J15" s="123">
        <v>50000</v>
      </c>
    </row>
    <row r="16" spans="1:10" ht="13.8">
      <c r="A16" s="1">
        <v>9</v>
      </c>
      <c r="B16" s="125" t="s">
        <v>207</v>
      </c>
      <c r="C16" s="239" t="s">
        <v>208</v>
      </c>
      <c r="D16" s="123">
        <v>9499</v>
      </c>
      <c r="E16" s="123">
        <v>24820</v>
      </c>
      <c r="F16" s="123">
        <v>128279</v>
      </c>
      <c r="G16" s="123">
        <v>128279</v>
      </c>
      <c r="H16" s="123">
        <v>21287</v>
      </c>
      <c r="I16" s="123"/>
      <c r="J16" s="123"/>
    </row>
    <row r="17" spans="1:10" ht="13.8">
      <c r="A17" s="1">
        <v>10</v>
      </c>
      <c r="B17" s="125" t="s">
        <v>209</v>
      </c>
      <c r="C17" s="239" t="s">
        <v>210</v>
      </c>
      <c r="D17" s="123">
        <v>3170</v>
      </c>
      <c r="E17" s="123"/>
      <c r="F17" s="123">
        <v>1001</v>
      </c>
      <c r="G17" s="123">
        <v>1001</v>
      </c>
      <c r="H17" s="123"/>
      <c r="I17" s="123"/>
      <c r="J17" s="123"/>
    </row>
    <row r="18" spans="1:10" ht="15.6">
      <c r="A18" s="1">
        <v>11</v>
      </c>
      <c r="B18" s="126" t="s">
        <v>211</v>
      </c>
      <c r="C18" s="240"/>
      <c r="D18" s="127">
        <f t="shared" ref="D18" si="3">SUM(D15:D17)</f>
        <v>194385</v>
      </c>
      <c r="E18" s="127">
        <f t="shared" ref="E18" si="4">SUM(E15:E17)</f>
        <v>490922</v>
      </c>
      <c r="F18" s="127">
        <f t="shared" ref="F18:J18" si="5">SUM(F15:F17)</f>
        <v>397389</v>
      </c>
      <c r="G18" s="127">
        <f t="shared" si="5"/>
        <v>397389</v>
      </c>
      <c r="H18" s="127">
        <f t="shared" si="5"/>
        <v>258596</v>
      </c>
      <c r="I18" s="127">
        <f t="shared" si="5"/>
        <v>50000</v>
      </c>
      <c r="J18" s="127">
        <f t="shared" si="5"/>
        <v>50000</v>
      </c>
    </row>
    <row r="19" spans="1:10" ht="15.6">
      <c r="A19" s="1">
        <v>12</v>
      </c>
      <c r="B19" s="129" t="s">
        <v>212</v>
      </c>
      <c r="C19" s="241" t="s">
        <v>213</v>
      </c>
      <c r="D19" s="236">
        <f t="shared" ref="D19" si="6">D14+D18</f>
        <v>966510</v>
      </c>
      <c r="E19" s="236">
        <f t="shared" ref="E19" si="7">E14+E18</f>
        <v>1266761</v>
      </c>
      <c r="F19" s="236">
        <f t="shared" ref="F19:J19" si="8">F14+F18</f>
        <v>1555624</v>
      </c>
      <c r="G19" s="236">
        <f t="shared" si="8"/>
        <v>1291630</v>
      </c>
      <c r="H19" s="236">
        <f t="shared" si="8"/>
        <v>1225155</v>
      </c>
      <c r="I19" s="236">
        <f t="shared" si="8"/>
        <v>1003000</v>
      </c>
      <c r="J19" s="236">
        <f t="shared" si="8"/>
        <v>1003000</v>
      </c>
    </row>
    <row r="20" spans="1:10" ht="13.8">
      <c r="A20" s="1">
        <v>13</v>
      </c>
      <c r="B20" s="130" t="s">
        <v>214</v>
      </c>
      <c r="C20" s="135" t="s">
        <v>215</v>
      </c>
      <c r="D20" s="131">
        <v>0</v>
      </c>
      <c r="E20" s="131">
        <v>0</v>
      </c>
      <c r="F20" s="131">
        <v>0</v>
      </c>
      <c r="G20" s="131">
        <v>0</v>
      </c>
      <c r="H20" s="131">
        <v>0</v>
      </c>
      <c r="I20" s="131">
        <v>0</v>
      </c>
      <c r="J20" s="131">
        <v>0</v>
      </c>
    </row>
    <row r="21" spans="1:10" ht="13.8">
      <c r="A21" s="1">
        <v>14</v>
      </c>
      <c r="B21" s="132" t="s">
        <v>216</v>
      </c>
      <c r="C21" s="135" t="s">
        <v>217</v>
      </c>
      <c r="D21" s="133">
        <v>29960</v>
      </c>
      <c r="E21" s="133">
        <v>0</v>
      </c>
      <c r="F21" s="133">
        <v>77461</v>
      </c>
      <c r="G21" s="133">
        <v>77461</v>
      </c>
      <c r="H21" s="133">
        <v>0</v>
      </c>
      <c r="I21" s="133">
        <v>0</v>
      </c>
      <c r="J21" s="133">
        <v>0</v>
      </c>
    </row>
    <row r="22" spans="1:10" ht="13.8">
      <c r="A22" s="1">
        <v>15</v>
      </c>
      <c r="B22" s="134" t="s">
        <v>218</v>
      </c>
      <c r="C22" s="135" t="s">
        <v>219</v>
      </c>
      <c r="D22" s="108">
        <v>0</v>
      </c>
      <c r="E22" s="108">
        <v>0</v>
      </c>
      <c r="F22" s="108">
        <v>0</v>
      </c>
      <c r="G22" s="108">
        <v>0</v>
      </c>
      <c r="H22" s="108">
        <v>0</v>
      </c>
      <c r="I22" s="108">
        <v>0</v>
      </c>
      <c r="J22" s="108">
        <v>0</v>
      </c>
    </row>
    <row r="23" spans="1:10" ht="13.8">
      <c r="A23" s="1">
        <v>16</v>
      </c>
      <c r="B23" s="134" t="s">
        <v>220</v>
      </c>
      <c r="C23" s="135" t="s">
        <v>221</v>
      </c>
      <c r="D23" s="108">
        <v>8993</v>
      </c>
      <c r="E23" s="108">
        <v>6884</v>
      </c>
      <c r="F23" s="108">
        <v>10594</v>
      </c>
      <c r="G23" s="108">
        <v>10594</v>
      </c>
      <c r="H23" s="108">
        <v>8750</v>
      </c>
      <c r="I23" s="108">
        <v>10000</v>
      </c>
      <c r="J23" s="108">
        <v>10000</v>
      </c>
    </row>
    <row r="24" spans="1:10" ht="13.8">
      <c r="A24" s="1">
        <v>17</v>
      </c>
      <c r="B24" s="132" t="s">
        <v>222</v>
      </c>
      <c r="C24" s="135" t="s">
        <v>223</v>
      </c>
      <c r="D24" s="108">
        <v>0</v>
      </c>
      <c r="E24" s="108">
        <v>0</v>
      </c>
      <c r="F24" s="108">
        <v>0</v>
      </c>
      <c r="G24" s="108">
        <v>0</v>
      </c>
      <c r="H24" s="108">
        <v>0</v>
      </c>
      <c r="I24" s="108">
        <v>0</v>
      </c>
      <c r="J24" s="108">
        <v>0</v>
      </c>
    </row>
    <row r="25" spans="1:10" ht="13.8">
      <c r="A25" s="1">
        <v>18</v>
      </c>
      <c r="B25" s="134" t="s">
        <v>224</v>
      </c>
      <c r="C25" s="135" t="s">
        <v>225</v>
      </c>
      <c r="D25" s="108">
        <v>0</v>
      </c>
      <c r="E25" s="108">
        <v>0</v>
      </c>
      <c r="F25" s="108">
        <v>0</v>
      </c>
      <c r="G25" s="108">
        <v>0</v>
      </c>
      <c r="H25" s="108">
        <v>0</v>
      </c>
      <c r="I25" s="108">
        <v>0</v>
      </c>
      <c r="J25" s="108">
        <v>0</v>
      </c>
    </row>
    <row r="26" spans="1:10" ht="13.8">
      <c r="A26" s="1">
        <v>19</v>
      </c>
      <c r="B26" s="134" t="s">
        <v>226</v>
      </c>
      <c r="C26" s="135" t="s">
        <v>227</v>
      </c>
      <c r="D26" s="108">
        <v>0</v>
      </c>
      <c r="E26" s="108">
        <v>0</v>
      </c>
      <c r="F26" s="108">
        <v>0</v>
      </c>
      <c r="G26" s="108">
        <v>0</v>
      </c>
      <c r="H26" s="108">
        <v>0</v>
      </c>
      <c r="I26" s="108">
        <v>0</v>
      </c>
      <c r="J26" s="108">
        <v>0</v>
      </c>
    </row>
    <row r="27" spans="1:10" ht="13.8">
      <c r="A27" s="1">
        <v>20</v>
      </c>
      <c r="B27" s="134" t="s">
        <v>228</v>
      </c>
      <c r="C27" s="135" t="s">
        <v>229</v>
      </c>
      <c r="D27" s="108">
        <v>0</v>
      </c>
      <c r="E27" s="108">
        <v>0</v>
      </c>
      <c r="F27" s="108">
        <v>0</v>
      </c>
      <c r="G27" s="108">
        <v>0</v>
      </c>
      <c r="H27" s="108">
        <v>0</v>
      </c>
      <c r="I27" s="108">
        <v>0</v>
      </c>
      <c r="J27" s="108">
        <v>0</v>
      </c>
    </row>
    <row r="28" spans="1:10" ht="13.8">
      <c r="A28" s="1">
        <v>21</v>
      </c>
      <c r="B28" s="136" t="s">
        <v>230</v>
      </c>
      <c r="C28" s="138" t="s">
        <v>231</v>
      </c>
      <c r="D28" s="133">
        <f t="shared" ref="D28" si="9">SUM(D20:D27)</f>
        <v>38953</v>
      </c>
      <c r="E28" s="133">
        <f t="shared" ref="E28" si="10">SUM(E20:E27)</f>
        <v>6884</v>
      </c>
      <c r="F28" s="133">
        <f t="shared" ref="F28:J28" si="11">SUM(F20:F27)</f>
        <v>88055</v>
      </c>
      <c r="G28" s="133">
        <f t="shared" si="11"/>
        <v>88055</v>
      </c>
      <c r="H28" s="133">
        <f t="shared" si="11"/>
        <v>8750</v>
      </c>
      <c r="I28" s="133">
        <f t="shared" si="11"/>
        <v>10000</v>
      </c>
      <c r="J28" s="133">
        <f t="shared" si="11"/>
        <v>10000</v>
      </c>
    </row>
    <row r="29" spans="1:10" ht="13.8">
      <c r="A29" s="1">
        <v>22</v>
      </c>
      <c r="B29" s="137" t="s">
        <v>232</v>
      </c>
      <c r="C29" s="138" t="s">
        <v>233</v>
      </c>
      <c r="D29" s="139">
        <v>0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</row>
    <row r="30" spans="1:10" ht="13.8">
      <c r="A30" s="1">
        <v>23</v>
      </c>
      <c r="B30" s="137" t="s">
        <v>234</v>
      </c>
      <c r="C30" s="138" t="s">
        <v>235</v>
      </c>
      <c r="D30" s="139">
        <v>0</v>
      </c>
      <c r="E30" s="139">
        <v>0</v>
      </c>
      <c r="F30" s="139">
        <v>0</v>
      </c>
      <c r="G30" s="139">
        <v>0</v>
      </c>
      <c r="H30" s="139">
        <v>0</v>
      </c>
      <c r="I30" s="139">
        <v>0</v>
      </c>
      <c r="J30" s="139">
        <v>0</v>
      </c>
    </row>
    <row r="31" spans="1:10" ht="15.6">
      <c r="A31" s="1">
        <v>24</v>
      </c>
      <c r="B31" s="140" t="s">
        <v>64</v>
      </c>
      <c r="C31" s="242" t="s">
        <v>236</v>
      </c>
      <c r="D31" s="141">
        <f t="shared" ref="D31" si="12">D28+D29+D30</f>
        <v>38953</v>
      </c>
      <c r="E31" s="141">
        <f t="shared" ref="E31" si="13">E28+E29+E30</f>
        <v>6884</v>
      </c>
      <c r="F31" s="141">
        <f t="shared" ref="F31:J31" si="14">F28+F29+F30</f>
        <v>88055</v>
      </c>
      <c r="G31" s="141">
        <f t="shared" si="14"/>
        <v>88055</v>
      </c>
      <c r="H31" s="141">
        <f t="shared" si="14"/>
        <v>8750</v>
      </c>
      <c r="I31" s="141">
        <f t="shared" si="14"/>
        <v>10000</v>
      </c>
      <c r="J31" s="141">
        <f t="shared" si="14"/>
        <v>10000</v>
      </c>
    </row>
    <row r="32" spans="1:10" ht="15.6">
      <c r="A32" s="1">
        <v>25</v>
      </c>
      <c r="B32" s="142" t="s">
        <v>237</v>
      </c>
      <c r="C32" s="143"/>
      <c r="D32" s="154">
        <f t="shared" ref="D32" si="15">D19+D31</f>
        <v>1005463</v>
      </c>
      <c r="E32" s="154">
        <f t="shared" ref="E32" si="16">E19+E31</f>
        <v>1273645</v>
      </c>
      <c r="F32" s="154">
        <f t="shared" ref="F32:J32" si="17">F19+F31</f>
        <v>1643679</v>
      </c>
      <c r="G32" s="154">
        <f t="shared" si="17"/>
        <v>1379685</v>
      </c>
      <c r="H32" s="154">
        <f t="shared" si="17"/>
        <v>1233905</v>
      </c>
      <c r="I32" s="154">
        <f t="shared" si="17"/>
        <v>1013000</v>
      </c>
      <c r="J32" s="154">
        <f t="shared" si="17"/>
        <v>1013000</v>
      </c>
    </row>
    <row r="33" spans="1:10" ht="39.6">
      <c r="A33" s="1">
        <v>26</v>
      </c>
      <c r="B33" s="120" t="s">
        <v>192</v>
      </c>
      <c r="C33" s="237" t="s">
        <v>238</v>
      </c>
      <c r="D33" s="153" t="s">
        <v>582</v>
      </c>
      <c r="E33" s="303" t="s">
        <v>700</v>
      </c>
      <c r="F33" s="153" t="s">
        <v>701</v>
      </c>
      <c r="G33" s="153" t="s">
        <v>702</v>
      </c>
      <c r="H33" s="121" t="s">
        <v>497</v>
      </c>
      <c r="I33" s="121" t="s">
        <v>583</v>
      </c>
      <c r="J33" s="121" t="s">
        <v>703</v>
      </c>
    </row>
    <row r="34" spans="1:10" ht="13.8">
      <c r="A34" s="1">
        <v>27</v>
      </c>
      <c r="B34" s="124" t="s">
        <v>239</v>
      </c>
      <c r="C34" s="243" t="s">
        <v>240</v>
      </c>
      <c r="D34" s="144">
        <v>25561</v>
      </c>
      <c r="E34" s="144">
        <v>21770</v>
      </c>
      <c r="F34" s="144">
        <v>47032</v>
      </c>
      <c r="G34" s="144">
        <v>47032</v>
      </c>
      <c r="H34" s="144">
        <v>26002</v>
      </c>
      <c r="I34" s="144">
        <v>22000</v>
      </c>
      <c r="J34" s="144">
        <v>22000</v>
      </c>
    </row>
    <row r="35" spans="1:10" ht="13.8">
      <c r="A35" s="1">
        <v>28</v>
      </c>
      <c r="B35" s="124" t="s">
        <v>382</v>
      </c>
      <c r="C35" s="243" t="s">
        <v>240</v>
      </c>
      <c r="D35" s="144">
        <v>206161</v>
      </c>
      <c r="E35" s="144">
        <v>172616</v>
      </c>
      <c r="F35" s="144">
        <v>243128</v>
      </c>
      <c r="G35" s="144">
        <v>243128</v>
      </c>
      <c r="H35" s="144">
        <v>218754</v>
      </c>
      <c r="I35" s="144">
        <v>180000</v>
      </c>
      <c r="J35" s="144">
        <v>180000</v>
      </c>
    </row>
    <row r="36" spans="1:10" ht="13.8">
      <c r="A36" s="1">
        <v>29</v>
      </c>
      <c r="B36" s="124" t="s">
        <v>241</v>
      </c>
      <c r="C36" s="243" t="s">
        <v>242</v>
      </c>
      <c r="D36" s="144">
        <v>207255</v>
      </c>
      <c r="E36" s="144">
        <v>204000</v>
      </c>
      <c r="F36" s="144">
        <v>239095</v>
      </c>
      <c r="G36" s="144">
        <v>239095</v>
      </c>
      <c r="H36" s="144">
        <v>282000</v>
      </c>
      <c r="I36" s="144">
        <v>280000</v>
      </c>
      <c r="J36" s="144">
        <v>280000</v>
      </c>
    </row>
    <row r="37" spans="1:10" ht="13.8">
      <c r="A37" s="1">
        <v>30</v>
      </c>
      <c r="B37" s="125" t="s">
        <v>243</v>
      </c>
      <c r="C37" s="243" t="s">
        <v>244</v>
      </c>
      <c r="D37" s="144">
        <v>299342</v>
      </c>
      <c r="E37" s="144">
        <v>276657</v>
      </c>
      <c r="F37" s="144">
        <v>357790</v>
      </c>
      <c r="G37" s="144">
        <v>357790</v>
      </c>
      <c r="H37" s="144">
        <v>370487</v>
      </c>
      <c r="I37" s="144">
        <v>370000</v>
      </c>
      <c r="J37" s="144">
        <v>370000</v>
      </c>
    </row>
    <row r="38" spans="1:10" ht="13.8">
      <c r="A38" s="1">
        <v>31</v>
      </c>
      <c r="B38" s="124" t="s">
        <v>245</v>
      </c>
      <c r="C38" s="243" t="s">
        <v>246</v>
      </c>
      <c r="D38" s="144">
        <v>7827</v>
      </c>
      <c r="E38" s="144"/>
      <c r="F38" s="144">
        <v>15529</v>
      </c>
      <c r="G38" s="144">
        <v>15529</v>
      </c>
      <c r="H38" s="144"/>
      <c r="I38" s="144"/>
      <c r="J38" s="144"/>
    </row>
    <row r="39" spans="1:10" ht="15.6">
      <c r="A39" s="1">
        <v>32</v>
      </c>
      <c r="B39" s="126" t="s">
        <v>204</v>
      </c>
      <c r="C39" s="244"/>
      <c r="D39" s="145">
        <f t="shared" ref="D39" si="18">SUM(D34:D38)</f>
        <v>746146</v>
      </c>
      <c r="E39" s="145">
        <f t="shared" ref="E39" si="19">SUM(E34:E38)</f>
        <v>675043</v>
      </c>
      <c r="F39" s="145">
        <f t="shared" ref="F39:J39" si="20">SUM(F34:F38)</f>
        <v>902574</v>
      </c>
      <c r="G39" s="145">
        <f t="shared" si="20"/>
        <v>902574</v>
      </c>
      <c r="H39" s="145">
        <f t="shared" si="20"/>
        <v>897243</v>
      </c>
      <c r="I39" s="145">
        <f t="shared" si="20"/>
        <v>852000</v>
      </c>
      <c r="J39" s="145">
        <f t="shared" si="20"/>
        <v>852000</v>
      </c>
    </row>
    <row r="40" spans="1:10" ht="13.8">
      <c r="A40" s="1">
        <v>33</v>
      </c>
      <c r="B40" s="124" t="s">
        <v>247</v>
      </c>
      <c r="C40" s="243" t="s">
        <v>248</v>
      </c>
      <c r="D40" s="144">
        <v>80258</v>
      </c>
      <c r="E40" s="144">
        <v>312172</v>
      </c>
      <c r="F40" s="144">
        <v>435514</v>
      </c>
      <c r="G40" s="144">
        <v>435514</v>
      </c>
      <c r="H40" s="144">
        <v>12478</v>
      </c>
      <c r="I40" s="144"/>
      <c r="J40" s="144"/>
    </row>
    <row r="41" spans="1:10" ht="13.8">
      <c r="A41" s="1">
        <v>34</v>
      </c>
      <c r="B41" s="124" t="s">
        <v>249</v>
      </c>
      <c r="C41" s="243" t="s">
        <v>250</v>
      </c>
      <c r="D41" s="144">
        <v>422</v>
      </c>
      <c r="E41" s="144">
        <v>1000</v>
      </c>
      <c r="F41" s="144">
        <v>10236</v>
      </c>
      <c r="G41" s="144">
        <v>10236</v>
      </c>
      <c r="H41" s="144"/>
      <c r="I41" s="144"/>
      <c r="J41" s="144"/>
    </row>
    <row r="42" spans="1:10" ht="13.8">
      <c r="A42" s="1">
        <v>35</v>
      </c>
      <c r="B42" s="124" t="s">
        <v>251</v>
      </c>
      <c r="C42" s="243" t="s">
        <v>252</v>
      </c>
      <c r="D42" s="144">
        <v>0</v>
      </c>
      <c r="E42" s="144"/>
      <c r="F42" s="144">
        <v>2865</v>
      </c>
      <c r="G42" s="144">
        <v>1625</v>
      </c>
      <c r="H42" s="144">
        <v>6650</v>
      </c>
      <c r="I42" s="144"/>
      <c r="J42" s="144"/>
    </row>
    <row r="43" spans="1:10" ht="15.6">
      <c r="A43" s="1">
        <v>36</v>
      </c>
      <c r="B43" s="126" t="s">
        <v>211</v>
      </c>
      <c r="C43" s="244"/>
      <c r="D43" s="145">
        <f t="shared" ref="D43" si="21">SUM(D40:D42)</f>
        <v>80680</v>
      </c>
      <c r="E43" s="145">
        <f t="shared" ref="E43" si="22">SUM(E40:E42)</f>
        <v>313172</v>
      </c>
      <c r="F43" s="145">
        <f t="shared" ref="F43:J43" si="23">SUM(F40:F42)</f>
        <v>448615</v>
      </c>
      <c r="G43" s="145">
        <f t="shared" si="23"/>
        <v>447375</v>
      </c>
      <c r="H43" s="145">
        <f t="shared" si="23"/>
        <v>19128</v>
      </c>
      <c r="I43" s="145">
        <f t="shared" si="23"/>
        <v>0</v>
      </c>
      <c r="J43" s="145">
        <f t="shared" si="23"/>
        <v>0</v>
      </c>
    </row>
    <row r="44" spans="1:10" ht="15.6">
      <c r="A44" s="1">
        <v>37</v>
      </c>
      <c r="B44" s="146" t="s">
        <v>253</v>
      </c>
      <c r="C44" s="245" t="s">
        <v>254</v>
      </c>
      <c r="D44" s="147">
        <f t="shared" ref="D44" si="24">D39+D43</f>
        <v>826826</v>
      </c>
      <c r="E44" s="147">
        <f t="shared" ref="E44" si="25">E39+E43</f>
        <v>988215</v>
      </c>
      <c r="F44" s="147">
        <f t="shared" ref="F44:J44" si="26">F39+F43</f>
        <v>1351189</v>
      </c>
      <c r="G44" s="147">
        <f t="shared" si="26"/>
        <v>1349949</v>
      </c>
      <c r="H44" s="147">
        <f t="shared" si="26"/>
        <v>916371</v>
      </c>
      <c r="I44" s="147">
        <f t="shared" si="26"/>
        <v>852000</v>
      </c>
      <c r="J44" s="147">
        <f t="shared" si="26"/>
        <v>852000</v>
      </c>
    </row>
    <row r="45" spans="1:10" ht="15.6">
      <c r="A45" s="1">
        <v>38</v>
      </c>
      <c r="B45" s="148" t="s">
        <v>255</v>
      </c>
      <c r="C45" s="246"/>
      <c r="D45" s="149">
        <f t="shared" ref="D45" si="27">D39-D14</f>
        <v>-25979</v>
      </c>
      <c r="E45" s="149">
        <f t="shared" ref="E45" si="28">E39-E14</f>
        <v>-100796</v>
      </c>
      <c r="F45" s="149">
        <f t="shared" ref="F45:J45" si="29">F39-F14</f>
        <v>-255661</v>
      </c>
      <c r="G45" s="149">
        <f t="shared" si="29"/>
        <v>8333</v>
      </c>
      <c r="H45" s="149">
        <f t="shared" si="29"/>
        <v>-69316</v>
      </c>
      <c r="I45" s="149">
        <f t="shared" si="29"/>
        <v>-101000</v>
      </c>
      <c r="J45" s="149">
        <f t="shared" si="29"/>
        <v>-101000</v>
      </c>
    </row>
    <row r="46" spans="1:10" ht="15.6">
      <c r="A46" s="1">
        <v>39</v>
      </c>
      <c r="B46" s="148" t="s">
        <v>256</v>
      </c>
      <c r="C46" s="246"/>
      <c r="D46" s="149">
        <f t="shared" ref="D46" si="30">D43-D18</f>
        <v>-113705</v>
      </c>
      <c r="E46" s="149">
        <f t="shared" ref="E46" si="31">E43-E18</f>
        <v>-177750</v>
      </c>
      <c r="F46" s="149">
        <f t="shared" ref="F46:J46" si="32">F43-F18</f>
        <v>51226</v>
      </c>
      <c r="G46" s="149">
        <f t="shared" si="32"/>
        <v>49986</v>
      </c>
      <c r="H46" s="149">
        <f t="shared" si="32"/>
        <v>-239468</v>
      </c>
      <c r="I46" s="149">
        <f t="shared" si="32"/>
        <v>-50000</v>
      </c>
      <c r="J46" s="149">
        <f t="shared" si="32"/>
        <v>-50000</v>
      </c>
    </row>
    <row r="47" spans="1:10" ht="13.8">
      <c r="A47" s="1">
        <v>40</v>
      </c>
      <c r="B47" s="130" t="s">
        <v>257</v>
      </c>
      <c r="C47" s="135" t="s">
        <v>258</v>
      </c>
      <c r="D47" s="144">
        <v>0</v>
      </c>
      <c r="E47" s="144">
        <v>0</v>
      </c>
      <c r="F47" s="144">
        <v>0</v>
      </c>
      <c r="G47" s="144">
        <v>0</v>
      </c>
      <c r="H47" s="144">
        <v>0</v>
      </c>
      <c r="I47" s="144">
        <v>0</v>
      </c>
      <c r="J47" s="144">
        <v>0</v>
      </c>
    </row>
    <row r="48" spans="1:10" ht="13.8">
      <c r="A48" s="1">
        <v>41</v>
      </c>
      <c r="B48" s="132" t="s">
        <v>259</v>
      </c>
      <c r="C48" s="135" t="s">
        <v>260</v>
      </c>
      <c r="D48" s="144">
        <v>29960</v>
      </c>
      <c r="E48" s="144">
        <v>29960</v>
      </c>
      <c r="F48" s="144">
        <v>59960</v>
      </c>
      <c r="G48" s="144">
        <v>59960</v>
      </c>
      <c r="H48" s="144">
        <v>53400</v>
      </c>
      <c r="I48" s="144">
        <v>50000</v>
      </c>
      <c r="J48" s="144">
        <v>50000</v>
      </c>
    </row>
    <row r="49" spans="1:10" ht="13.8">
      <c r="A49" s="1">
        <v>42</v>
      </c>
      <c r="B49" s="135" t="s">
        <v>261</v>
      </c>
      <c r="C49" s="135" t="s">
        <v>262</v>
      </c>
      <c r="D49" s="144">
        <v>359576</v>
      </c>
      <c r="E49" s="144">
        <v>255470</v>
      </c>
      <c r="F49" s="144">
        <v>220070</v>
      </c>
      <c r="G49" s="144">
        <v>220070</v>
      </c>
      <c r="H49" s="144">
        <v>264134</v>
      </c>
      <c r="I49" s="144">
        <v>100000</v>
      </c>
      <c r="J49" s="144">
        <v>100000</v>
      </c>
    </row>
    <row r="50" spans="1:10" ht="13.8">
      <c r="A50" s="1">
        <v>43</v>
      </c>
      <c r="B50" s="135" t="s">
        <v>263</v>
      </c>
      <c r="C50" s="135" t="s">
        <v>262</v>
      </c>
      <c r="D50" s="144">
        <v>0</v>
      </c>
      <c r="E50" s="144">
        <v>0</v>
      </c>
      <c r="F50" s="144">
        <v>0</v>
      </c>
      <c r="G50" s="144">
        <v>0</v>
      </c>
      <c r="H50" s="144">
        <v>0</v>
      </c>
      <c r="I50" s="144">
        <v>0</v>
      </c>
      <c r="J50" s="144">
        <v>0</v>
      </c>
    </row>
    <row r="51" spans="1:10" ht="13.8">
      <c r="A51" s="1">
        <v>44</v>
      </c>
      <c r="B51" s="135" t="s">
        <v>264</v>
      </c>
      <c r="C51" s="135" t="s">
        <v>265</v>
      </c>
      <c r="D51" s="144">
        <v>0</v>
      </c>
      <c r="E51" s="144">
        <v>0</v>
      </c>
      <c r="F51" s="144">
        <v>0</v>
      </c>
      <c r="G51" s="144">
        <v>0</v>
      </c>
      <c r="H51" s="144">
        <v>0</v>
      </c>
      <c r="I51" s="144">
        <v>0</v>
      </c>
      <c r="J51" s="144">
        <v>0</v>
      </c>
    </row>
    <row r="52" spans="1:10" ht="13.8">
      <c r="A52" s="1">
        <v>45</v>
      </c>
      <c r="B52" s="135" t="s">
        <v>266</v>
      </c>
      <c r="C52" s="135" t="s">
        <v>265</v>
      </c>
      <c r="D52" s="144">
        <v>0</v>
      </c>
      <c r="E52" s="144">
        <v>0</v>
      </c>
      <c r="F52" s="144">
        <v>0</v>
      </c>
      <c r="G52" s="144">
        <v>0</v>
      </c>
      <c r="H52" s="144">
        <v>0</v>
      </c>
      <c r="I52" s="144">
        <v>0</v>
      </c>
      <c r="J52" s="144">
        <v>0</v>
      </c>
    </row>
    <row r="53" spans="1:10" ht="13.8">
      <c r="A53" s="1">
        <v>46</v>
      </c>
      <c r="B53" s="135" t="s">
        <v>267</v>
      </c>
      <c r="C53" s="135" t="s">
        <v>268</v>
      </c>
      <c r="D53" s="150">
        <f t="shared" ref="D53" si="33">SUM(D49:D52)</f>
        <v>359576</v>
      </c>
      <c r="E53" s="150">
        <f t="shared" ref="E53" si="34">SUM(E49:E52)</f>
        <v>255470</v>
      </c>
      <c r="F53" s="150">
        <f t="shared" ref="F53:J53" si="35">SUM(F49:F52)</f>
        <v>220070</v>
      </c>
      <c r="G53" s="150">
        <f t="shared" si="35"/>
        <v>220070</v>
      </c>
      <c r="H53" s="150">
        <f t="shared" si="35"/>
        <v>264134</v>
      </c>
      <c r="I53" s="150">
        <f t="shared" si="35"/>
        <v>100000</v>
      </c>
      <c r="J53" s="150">
        <f t="shared" si="35"/>
        <v>100000</v>
      </c>
    </row>
    <row r="54" spans="1:10" ht="13.8">
      <c r="A54" s="1">
        <v>47</v>
      </c>
      <c r="B54" s="135" t="s">
        <v>280</v>
      </c>
      <c r="C54" s="135" t="s">
        <v>278</v>
      </c>
      <c r="D54" s="139">
        <v>9172</v>
      </c>
      <c r="E54" s="139">
        <v>0</v>
      </c>
      <c r="F54" s="139">
        <v>12460</v>
      </c>
      <c r="G54" s="139">
        <v>12460</v>
      </c>
      <c r="H54" s="139">
        <v>0</v>
      </c>
      <c r="I54" s="139">
        <v>11000</v>
      </c>
      <c r="J54" s="139">
        <v>11000</v>
      </c>
    </row>
    <row r="55" spans="1:10" ht="13.8">
      <c r="A55" s="1">
        <v>48</v>
      </c>
      <c r="B55" s="135" t="s">
        <v>281</v>
      </c>
      <c r="C55" s="135" t="s">
        <v>279</v>
      </c>
      <c r="D55" s="150">
        <v>0</v>
      </c>
      <c r="E55" s="150">
        <v>0</v>
      </c>
      <c r="F55" s="150">
        <v>0</v>
      </c>
      <c r="G55" s="150">
        <v>0</v>
      </c>
      <c r="H55" s="150">
        <v>0</v>
      </c>
      <c r="I55" s="150">
        <v>0</v>
      </c>
      <c r="J55" s="150">
        <v>0</v>
      </c>
    </row>
    <row r="56" spans="1:10" ht="13.8">
      <c r="A56" s="1">
        <v>49</v>
      </c>
      <c r="B56" s="130" t="s">
        <v>269</v>
      </c>
      <c r="C56" s="135" t="s">
        <v>270</v>
      </c>
      <c r="D56" s="150">
        <f t="shared" ref="D56" si="36">D47+D48+D53+D54</f>
        <v>398708</v>
      </c>
      <c r="E56" s="150">
        <f t="shared" ref="E56" si="37">E47+E48+E53+E54</f>
        <v>285430</v>
      </c>
      <c r="F56" s="150">
        <f t="shared" ref="F56:G56" si="38">F47+F48+F53+F54</f>
        <v>292490</v>
      </c>
      <c r="G56" s="150">
        <f t="shared" si="38"/>
        <v>292490</v>
      </c>
      <c r="H56" s="150">
        <f t="shared" ref="H56:J56" si="39">H47+H48+H53+H54</f>
        <v>317534</v>
      </c>
      <c r="I56" s="150">
        <f t="shared" si="39"/>
        <v>161000</v>
      </c>
      <c r="J56" s="150">
        <f t="shared" si="39"/>
        <v>161000</v>
      </c>
    </row>
    <row r="57" spans="1:10" ht="13.8">
      <c r="A57" s="1">
        <v>50</v>
      </c>
      <c r="B57" s="132" t="s">
        <v>271</v>
      </c>
      <c r="C57" s="135" t="s">
        <v>272</v>
      </c>
      <c r="D57" s="144">
        <v>0</v>
      </c>
      <c r="E57" s="144">
        <v>0</v>
      </c>
      <c r="F57" s="144">
        <v>0</v>
      </c>
      <c r="G57" s="144">
        <v>0</v>
      </c>
      <c r="H57" s="144">
        <v>0</v>
      </c>
      <c r="I57" s="144">
        <v>0</v>
      </c>
      <c r="J57" s="144">
        <v>0</v>
      </c>
    </row>
    <row r="58" spans="1:10" ht="13.8">
      <c r="A58" s="1">
        <v>51</v>
      </c>
      <c r="B58" s="130" t="s">
        <v>273</v>
      </c>
      <c r="C58" s="135" t="s">
        <v>274</v>
      </c>
      <c r="D58" s="144">
        <v>0</v>
      </c>
      <c r="E58" s="144">
        <v>0</v>
      </c>
      <c r="F58" s="144"/>
      <c r="G58" s="144">
        <v>0</v>
      </c>
      <c r="H58" s="144"/>
      <c r="I58" s="144">
        <v>0</v>
      </c>
      <c r="J58" s="144">
        <v>0</v>
      </c>
    </row>
    <row r="59" spans="1:10" ht="15.6">
      <c r="A59" s="1">
        <v>52</v>
      </c>
      <c r="B59" s="140" t="s">
        <v>275</v>
      </c>
      <c r="C59" s="242" t="s">
        <v>276</v>
      </c>
      <c r="D59" s="151">
        <f t="shared" ref="D59" si="40">D56+D57+D58</f>
        <v>398708</v>
      </c>
      <c r="E59" s="151">
        <f t="shared" ref="E59" si="41">E56+E57+E58</f>
        <v>285430</v>
      </c>
      <c r="F59" s="151">
        <f t="shared" ref="F59:J59" si="42">F56+F57+F58</f>
        <v>292490</v>
      </c>
      <c r="G59" s="151">
        <f t="shared" si="42"/>
        <v>292490</v>
      </c>
      <c r="H59" s="151">
        <f t="shared" si="42"/>
        <v>317534</v>
      </c>
      <c r="I59" s="151">
        <f t="shared" si="42"/>
        <v>161000</v>
      </c>
      <c r="J59" s="151">
        <f t="shared" si="42"/>
        <v>161000</v>
      </c>
    </row>
    <row r="60" spans="1:10" ht="15.6">
      <c r="A60" s="1">
        <v>53</v>
      </c>
      <c r="B60" s="142" t="s">
        <v>277</v>
      </c>
      <c r="C60" s="143"/>
      <c r="D60" s="152">
        <f t="shared" ref="D60" si="43">D44+D59</f>
        <v>1225534</v>
      </c>
      <c r="E60" s="152">
        <f t="shared" ref="E60" si="44">E44+E59</f>
        <v>1273645</v>
      </c>
      <c r="F60" s="152">
        <f t="shared" ref="F60:J60" si="45">F44+F59</f>
        <v>1643679</v>
      </c>
      <c r="G60" s="152">
        <f t="shared" si="45"/>
        <v>1642439</v>
      </c>
      <c r="H60" s="152">
        <f t="shared" si="45"/>
        <v>1233905</v>
      </c>
      <c r="I60" s="152">
        <f t="shared" si="45"/>
        <v>1013000</v>
      </c>
      <c r="J60" s="152">
        <f t="shared" si="45"/>
        <v>1013000</v>
      </c>
    </row>
    <row r="61" spans="1:10">
      <c r="D61" s="1">
        <f t="shared" ref="D61" si="46">D60-D32</f>
        <v>220071</v>
      </c>
      <c r="E61" s="1">
        <f t="shared" ref="E61:J61" si="47">E60-E32</f>
        <v>0</v>
      </c>
      <c r="F61" s="1">
        <f t="shared" si="47"/>
        <v>0</v>
      </c>
      <c r="G61" s="1">
        <f t="shared" si="47"/>
        <v>262754</v>
      </c>
      <c r="H61" s="1">
        <f t="shared" si="47"/>
        <v>0</v>
      </c>
      <c r="I61" s="1">
        <f t="shared" si="47"/>
        <v>0</v>
      </c>
      <c r="J61" s="1">
        <f t="shared" si="47"/>
        <v>0</v>
      </c>
    </row>
  </sheetData>
  <mergeCells count="2">
    <mergeCell ref="B2:J2"/>
    <mergeCell ref="B3:J3"/>
  </mergeCells>
  <pageMargins left="0.23" right="0.28999999999999998" top="0.74803149606299213" bottom="0.74803149606299213" header="0.31496062992125984" footer="0.31496062992125984"/>
  <pageSetup paperSize="9" scale="8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61"/>
  <sheetViews>
    <sheetView tabSelected="1" view="pageBreakPreview" zoomScaleSheetLayoutView="100" workbookViewId="0">
      <selection activeCell="D1" sqref="D1"/>
    </sheetView>
  </sheetViews>
  <sheetFormatPr defaultRowHeight="13.2"/>
  <cols>
    <col min="1" max="1" width="8.109375" customWidth="1"/>
    <col min="2" max="2" width="41" customWidth="1"/>
    <col min="3" max="7" width="32.88671875" customWidth="1"/>
  </cols>
  <sheetData>
    <row r="1" spans="1:7">
      <c r="D1" s="1" t="s">
        <v>748</v>
      </c>
    </row>
    <row r="2" spans="1:7" ht="17.399999999999999">
      <c r="B2" s="304" t="s">
        <v>705</v>
      </c>
    </row>
    <row r="4" spans="1:7">
      <c r="A4" s="408" t="s">
        <v>498</v>
      </c>
      <c r="B4" s="409"/>
      <c r="C4" s="409"/>
      <c r="D4" s="409"/>
      <c r="E4" s="409"/>
      <c r="F4" s="409"/>
      <c r="G4" s="409"/>
    </row>
    <row r="5" spans="1:7" ht="60">
      <c r="A5" s="305" t="s">
        <v>499</v>
      </c>
      <c r="B5" s="305" t="s">
        <v>1</v>
      </c>
      <c r="C5" s="305" t="s">
        <v>409</v>
      </c>
      <c r="D5" s="305" t="s">
        <v>410</v>
      </c>
      <c r="E5" s="305" t="s">
        <v>500</v>
      </c>
      <c r="F5" s="305" t="s">
        <v>501</v>
      </c>
      <c r="G5" s="305" t="s">
        <v>411</v>
      </c>
    </row>
    <row r="6" spans="1:7" ht="15">
      <c r="A6" s="305">
        <v>2</v>
      </c>
      <c r="B6" s="305">
        <v>3</v>
      </c>
      <c r="C6" s="305">
        <v>4</v>
      </c>
      <c r="D6" s="305">
        <v>5</v>
      </c>
      <c r="E6" s="305">
        <v>6</v>
      </c>
      <c r="F6" s="305">
        <v>7</v>
      </c>
      <c r="G6" s="305">
        <v>8</v>
      </c>
    </row>
    <row r="7" spans="1:7" s="326" customFormat="1" ht="13.8">
      <c r="A7" s="224" t="s">
        <v>488</v>
      </c>
      <c r="B7" s="385" t="s">
        <v>502</v>
      </c>
      <c r="C7" s="386">
        <v>71030000</v>
      </c>
      <c r="D7" s="386">
        <v>66687124</v>
      </c>
      <c r="E7" s="386">
        <v>0</v>
      </c>
      <c r="F7" s="386">
        <v>66687124</v>
      </c>
      <c r="G7" s="386">
        <v>66687124</v>
      </c>
    </row>
    <row r="8" spans="1:7" s="326" customFormat="1" ht="13.8">
      <c r="A8" s="224" t="s">
        <v>489</v>
      </c>
      <c r="B8" s="385" t="s">
        <v>503</v>
      </c>
      <c r="C8" s="386">
        <v>4200000</v>
      </c>
      <c r="D8" s="386">
        <v>6764366</v>
      </c>
      <c r="E8" s="386">
        <v>0</v>
      </c>
      <c r="F8" s="386">
        <v>6764366</v>
      </c>
      <c r="G8" s="386">
        <v>6764366</v>
      </c>
    </row>
    <row r="9" spans="1:7" s="326" customFormat="1" ht="13.8">
      <c r="A9" s="224" t="s">
        <v>490</v>
      </c>
      <c r="B9" s="385" t="s">
        <v>504</v>
      </c>
      <c r="C9" s="386">
        <v>2796500</v>
      </c>
      <c r="D9" s="386">
        <v>2416023</v>
      </c>
      <c r="E9" s="386">
        <v>3</v>
      </c>
      <c r="F9" s="386">
        <v>2416020</v>
      </c>
      <c r="G9" s="386">
        <v>2416020</v>
      </c>
    </row>
    <row r="10" spans="1:7" s="326" customFormat="1" ht="13.8">
      <c r="A10" s="224" t="s">
        <v>708</v>
      </c>
      <c r="B10" s="385" t="s">
        <v>506</v>
      </c>
      <c r="C10" s="386">
        <v>30000</v>
      </c>
      <c r="D10" s="386">
        <v>0</v>
      </c>
      <c r="E10" s="386">
        <v>0</v>
      </c>
      <c r="F10" s="386">
        <v>0</v>
      </c>
      <c r="G10" s="386">
        <v>0</v>
      </c>
    </row>
    <row r="11" spans="1:7" s="326" customFormat="1" ht="13.8">
      <c r="A11" s="224" t="s">
        <v>709</v>
      </c>
      <c r="B11" s="385" t="s">
        <v>508</v>
      </c>
      <c r="C11" s="386">
        <v>1200000</v>
      </c>
      <c r="D11" s="386">
        <v>988170</v>
      </c>
      <c r="E11" s="386">
        <v>0</v>
      </c>
      <c r="F11" s="386">
        <v>988170</v>
      </c>
      <c r="G11" s="386">
        <v>988170</v>
      </c>
    </row>
    <row r="12" spans="1:7" s="326" customFormat="1" ht="13.8">
      <c r="A12" s="224" t="s">
        <v>710</v>
      </c>
      <c r="B12" s="385" t="s">
        <v>510</v>
      </c>
      <c r="C12" s="386">
        <v>168000</v>
      </c>
      <c r="D12" s="386">
        <v>0</v>
      </c>
      <c r="E12" s="386">
        <v>0</v>
      </c>
      <c r="F12" s="386">
        <v>0</v>
      </c>
      <c r="G12" s="386">
        <v>0</v>
      </c>
    </row>
    <row r="13" spans="1:7" s="326" customFormat="1" ht="13.8">
      <c r="A13" s="224" t="s">
        <v>491</v>
      </c>
      <c r="B13" s="385" t="s">
        <v>512</v>
      </c>
      <c r="C13" s="386">
        <v>500000</v>
      </c>
      <c r="D13" s="386">
        <v>0</v>
      </c>
      <c r="E13" s="386">
        <v>0</v>
      </c>
      <c r="F13" s="386">
        <v>0</v>
      </c>
      <c r="G13" s="386">
        <v>0</v>
      </c>
    </row>
    <row r="14" spans="1:7" s="326" customFormat="1" ht="27.6">
      <c r="A14" s="224" t="s">
        <v>505</v>
      </c>
      <c r="B14" s="385" t="s">
        <v>514</v>
      </c>
      <c r="C14" s="386">
        <v>1650000</v>
      </c>
      <c r="D14" s="386">
        <v>2807461</v>
      </c>
      <c r="E14" s="386">
        <v>0</v>
      </c>
      <c r="F14" s="386">
        <v>2807461</v>
      </c>
      <c r="G14" s="386">
        <v>2807461</v>
      </c>
    </row>
    <row r="15" spans="1:7" s="326" customFormat="1" ht="27.6">
      <c r="A15" s="224" t="s">
        <v>507</v>
      </c>
      <c r="B15" s="385" t="s">
        <v>516</v>
      </c>
      <c r="C15" s="386">
        <v>81574500</v>
      </c>
      <c r="D15" s="386">
        <v>79663144</v>
      </c>
      <c r="E15" s="386">
        <v>3</v>
      </c>
      <c r="F15" s="386">
        <v>79663141</v>
      </c>
      <c r="G15" s="386">
        <v>79663141</v>
      </c>
    </row>
    <row r="16" spans="1:7" s="326" customFormat="1" ht="13.8">
      <c r="A16" s="224" t="s">
        <v>509</v>
      </c>
      <c r="B16" s="385" t="s">
        <v>706</v>
      </c>
      <c r="C16" s="386">
        <v>0</v>
      </c>
      <c r="D16" s="386">
        <v>1209718</v>
      </c>
      <c r="E16" s="386">
        <v>0</v>
      </c>
      <c r="F16" s="386">
        <v>1209718</v>
      </c>
      <c r="G16" s="386">
        <v>1209718</v>
      </c>
    </row>
    <row r="17" spans="1:7" s="326" customFormat="1" ht="13.8">
      <c r="A17" s="224" t="s">
        <v>711</v>
      </c>
      <c r="B17" s="385" t="s">
        <v>707</v>
      </c>
      <c r="C17" s="386">
        <v>0</v>
      </c>
      <c r="D17" s="386">
        <v>1209718</v>
      </c>
      <c r="E17" s="386">
        <v>0</v>
      </c>
      <c r="F17" s="386">
        <v>1209718</v>
      </c>
      <c r="G17" s="386">
        <v>1209718</v>
      </c>
    </row>
    <row r="18" spans="1:7" s="326" customFormat="1" ht="13.8">
      <c r="A18" s="224" t="s">
        <v>511</v>
      </c>
      <c r="B18" s="387" t="s">
        <v>518</v>
      </c>
      <c r="C18" s="388">
        <v>81574500</v>
      </c>
      <c r="D18" s="388">
        <v>80872862</v>
      </c>
      <c r="E18" s="388">
        <v>3</v>
      </c>
      <c r="F18" s="388">
        <v>80872859</v>
      </c>
      <c r="G18" s="388">
        <v>80872859</v>
      </c>
    </row>
    <row r="19" spans="1:7" s="326" customFormat="1" ht="27.6">
      <c r="A19" s="224" t="s">
        <v>513</v>
      </c>
      <c r="B19" s="387" t="s">
        <v>519</v>
      </c>
      <c r="C19" s="388">
        <v>11081320</v>
      </c>
      <c r="D19" s="388">
        <v>11377766</v>
      </c>
      <c r="E19" s="388">
        <v>0</v>
      </c>
      <c r="F19" s="388">
        <v>11377766</v>
      </c>
      <c r="G19" s="388">
        <v>11377766</v>
      </c>
    </row>
    <row r="20" spans="1:7" s="326" customFormat="1" ht="13.8">
      <c r="A20" s="224" t="s">
        <v>712</v>
      </c>
      <c r="B20" s="385" t="s">
        <v>521</v>
      </c>
      <c r="C20" s="386">
        <v>0</v>
      </c>
      <c r="D20" s="386">
        <v>0</v>
      </c>
      <c r="E20" s="386">
        <v>0</v>
      </c>
      <c r="F20" s="386">
        <v>0</v>
      </c>
      <c r="G20" s="386">
        <v>10541975</v>
      </c>
    </row>
    <row r="21" spans="1:7" s="326" customFormat="1" ht="13.8">
      <c r="A21" s="224" t="s">
        <v>515</v>
      </c>
      <c r="B21" s="385" t="s">
        <v>523</v>
      </c>
      <c r="C21" s="386">
        <v>0</v>
      </c>
      <c r="D21" s="386">
        <v>0</v>
      </c>
      <c r="E21" s="386">
        <v>0</v>
      </c>
      <c r="F21" s="386">
        <v>0</v>
      </c>
      <c r="G21" s="386">
        <v>455000</v>
      </c>
    </row>
    <row r="22" spans="1:7" s="326" customFormat="1" ht="27.6">
      <c r="A22" s="224" t="s">
        <v>713</v>
      </c>
      <c r="B22" s="385" t="s">
        <v>525</v>
      </c>
      <c r="C22" s="386">
        <v>0</v>
      </c>
      <c r="D22" s="386">
        <v>0</v>
      </c>
      <c r="E22" s="386">
        <v>0</v>
      </c>
      <c r="F22" s="386">
        <v>0</v>
      </c>
      <c r="G22" s="386">
        <v>380791</v>
      </c>
    </row>
    <row r="23" spans="1:7" s="326" customFormat="1" ht="13.8">
      <c r="A23" s="224" t="s">
        <v>714</v>
      </c>
      <c r="B23" s="385" t="s">
        <v>526</v>
      </c>
      <c r="C23" s="386">
        <v>200000</v>
      </c>
      <c r="D23" s="386">
        <v>544506</v>
      </c>
      <c r="E23" s="386">
        <v>0</v>
      </c>
      <c r="F23" s="386">
        <v>544506</v>
      </c>
      <c r="G23" s="386">
        <v>544506</v>
      </c>
    </row>
    <row r="24" spans="1:7" s="326" customFormat="1" ht="13.8">
      <c r="A24" s="224" t="s">
        <v>715</v>
      </c>
      <c r="B24" s="385" t="s">
        <v>527</v>
      </c>
      <c r="C24" s="386">
        <v>200000</v>
      </c>
      <c r="D24" s="386">
        <v>544506</v>
      </c>
      <c r="E24" s="386">
        <v>0</v>
      </c>
      <c r="F24" s="386">
        <v>544506</v>
      </c>
      <c r="G24" s="386">
        <v>544506</v>
      </c>
    </row>
    <row r="25" spans="1:7" s="326" customFormat="1" ht="13.8">
      <c r="A25" s="224" t="s">
        <v>716</v>
      </c>
      <c r="B25" s="385" t="s">
        <v>528</v>
      </c>
      <c r="C25" s="386">
        <v>500000</v>
      </c>
      <c r="D25" s="386">
        <v>298857</v>
      </c>
      <c r="E25" s="386">
        <v>0</v>
      </c>
      <c r="F25" s="386">
        <v>298857</v>
      </c>
      <c r="G25" s="386">
        <v>298857</v>
      </c>
    </row>
    <row r="26" spans="1:7" s="326" customFormat="1" ht="13.8">
      <c r="A26" s="224" t="s">
        <v>517</v>
      </c>
      <c r="B26" s="385" t="s">
        <v>529</v>
      </c>
      <c r="C26" s="386">
        <v>500000</v>
      </c>
      <c r="D26" s="386">
        <v>298857</v>
      </c>
      <c r="E26" s="386">
        <v>0</v>
      </c>
      <c r="F26" s="386">
        <v>298857</v>
      </c>
      <c r="G26" s="386">
        <v>298857</v>
      </c>
    </row>
    <row r="27" spans="1:7" s="326" customFormat="1" ht="13.8">
      <c r="A27" s="224" t="s">
        <v>492</v>
      </c>
      <c r="B27" s="385" t="s">
        <v>530</v>
      </c>
      <c r="C27" s="386">
        <v>1000000</v>
      </c>
      <c r="D27" s="386">
        <v>411499</v>
      </c>
      <c r="E27" s="386">
        <v>0</v>
      </c>
      <c r="F27" s="386">
        <v>411499</v>
      </c>
      <c r="G27" s="386">
        <v>411499</v>
      </c>
    </row>
    <row r="28" spans="1:7" s="326" customFormat="1" ht="27.6">
      <c r="A28" s="224" t="s">
        <v>520</v>
      </c>
      <c r="B28" s="385" t="s">
        <v>531</v>
      </c>
      <c r="C28" s="386">
        <v>1000000</v>
      </c>
      <c r="D28" s="386">
        <v>411499</v>
      </c>
      <c r="E28" s="386">
        <v>0</v>
      </c>
      <c r="F28" s="386">
        <v>411499</v>
      </c>
      <c r="G28" s="386">
        <v>411499</v>
      </c>
    </row>
    <row r="29" spans="1:7" s="326" customFormat="1" ht="27.6">
      <c r="A29" s="224" t="s">
        <v>717</v>
      </c>
      <c r="B29" s="385" t="s">
        <v>532</v>
      </c>
      <c r="C29" s="386">
        <v>459000</v>
      </c>
      <c r="D29" s="386">
        <v>289184</v>
      </c>
      <c r="E29" s="386">
        <v>0</v>
      </c>
      <c r="F29" s="386">
        <v>289184</v>
      </c>
      <c r="G29" s="386">
        <v>289184</v>
      </c>
    </row>
    <row r="30" spans="1:7" s="326" customFormat="1" ht="13.8">
      <c r="A30" s="224" t="s">
        <v>718</v>
      </c>
      <c r="B30" s="385" t="s">
        <v>533</v>
      </c>
      <c r="C30" s="386">
        <v>300000</v>
      </c>
      <c r="D30" s="386">
        <v>11199045</v>
      </c>
      <c r="E30" s="386">
        <v>0</v>
      </c>
      <c r="F30" s="386">
        <v>470112</v>
      </c>
      <c r="G30" s="386">
        <v>470112</v>
      </c>
    </row>
    <row r="31" spans="1:7" s="326" customFormat="1" ht="27.6">
      <c r="A31" s="224" t="s">
        <v>522</v>
      </c>
      <c r="B31" s="385" t="s">
        <v>534</v>
      </c>
      <c r="C31" s="386">
        <v>759000</v>
      </c>
      <c r="D31" s="386">
        <v>11488229</v>
      </c>
      <c r="E31" s="386">
        <v>0</v>
      </c>
      <c r="F31" s="386">
        <v>759296</v>
      </c>
      <c r="G31" s="386">
        <v>759296</v>
      </c>
    </row>
    <row r="32" spans="1:7" s="326" customFormat="1" ht="13.8">
      <c r="A32" s="224" t="s">
        <v>719</v>
      </c>
      <c r="B32" s="387" t="s">
        <v>535</v>
      </c>
      <c r="C32" s="388">
        <v>2459000</v>
      </c>
      <c r="D32" s="388">
        <v>12743091</v>
      </c>
      <c r="E32" s="388">
        <v>0</v>
      </c>
      <c r="F32" s="388">
        <v>2014158</v>
      </c>
      <c r="G32" s="388">
        <v>2014158</v>
      </c>
    </row>
    <row r="33" spans="1:7" s="326" customFormat="1" ht="27.6">
      <c r="A33" s="224" t="s">
        <v>524</v>
      </c>
      <c r="B33" s="387" t="s">
        <v>584</v>
      </c>
      <c r="C33" s="388">
        <v>95114820</v>
      </c>
      <c r="D33" s="388">
        <v>104993719</v>
      </c>
      <c r="E33" s="388">
        <v>3</v>
      </c>
      <c r="F33" s="388">
        <v>94264783</v>
      </c>
      <c r="G33" s="388">
        <v>94264783</v>
      </c>
    </row>
    <row r="34" spans="1:7">
      <c r="A34" s="347"/>
      <c r="B34" s="348" t="s">
        <v>536</v>
      </c>
      <c r="C34" s="349">
        <v>1840000</v>
      </c>
      <c r="D34" s="349">
        <v>9439223</v>
      </c>
      <c r="E34" s="349"/>
      <c r="F34" s="349"/>
      <c r="G34" s="349">
        <v>9439223</v>
      </c>
    </row>
    <row r="35" spans="1:7" s="369" customFormat="1">
      <c r="A35" s="347"/>
      <c r="B35" s="348"/>
      <c r="C35" s="349"/>
      <c r="D35" s="349"/>
      <c r="E35" s="349"/>
      <c r="F35" s="349"/>
      <c r="G35" s="349"/>
    </row>
    <row r="36" spans="1:7" s="369" customFormat="1">
      <c r="A36" s="347"/>
      <c r="B36" s="348"/>
      <c r="C36" s="349"/>
      <c r="D36" s="349"/>
      <c r="E36" s="349"/>
      <c r="F36" s="349"/>
      <c r="G36" s="349"/>
    </row>
    <row r="37" spans="1:7" s="369" customFormat="1">
      <c r="A37" s="347"/>
      <c r="B37" s="348"/>
      <c r="C37" s="349"/>
      <c r="D37" s="349"/>
      <c r="E37" s="349"/>
      <c r="F37" s="349"/>
      <c r="G37" s="349"/>
    </row>
    <row r="38" spans="1:7" s="369" customFormat="1">
      <c r="A38" s="347"/>
      <c r="B38" s="348"/>
      <c r="C38" s="349"/>
      <c r="D38" s="349"/>
      <c r="E38" s="349"/>
      <c r="F38" s="349"/>
      <c r="G38" s="349"/>
    </row>
    <row r="39" spans="1:7" s="369" customFormat="1">
      <c r="A39" s="347"/>
      <c r="B39" s="348"/>
      <c r="C39" s="349"/>
      <c r="D39" s="349"/>
      <c r="E39" s="349"/>
      <c r="F39" s="349"/>
      <c r="G39" s="349"/>
    </row>
    <row r="40" spans="1:7" s="369" customFormat="1">
      <c r="A40" s="347"/>
      <c r="B40" s="348"/>
      <c r="C40" s="349"/>
      <c r="D40" s="349"/>
      <c r="E40" s="349"/>
      <c r="F40" s="349"/>
      <c r="G40" s="349"/>
    </row>
    <row r="41" spans="1:7" s="369" customFormat="1">
      <c r="A41" s="347"/>
      <c r="B41" s="348"/>
      <c r="C41" s="349"/>
      <c r="D41" s="349"/>
      <c r="E41" s="349"/>
      <c r="F41" s="349"/>
      <c r="G41" s="349"/>
    </row>
    <row r="42" spans="1:7" s="369" customFormat="1">
      <c r="A42" s="347"/>
      <c r="B42" s="348"/>
      <c r="C42" s="349"/>
      <c r="D42" s="349"/>
      <c r="E42" s="349"/>
      <c r="F42" s="349"/>
      <c r="G42" s="349"/>
    </row>
    <row r="43" spans="1:7" s="369" customFormat="1">
      <c r="A43" s="347"/>
      <c r="B43" s="348"/>
      <c r="C43" s="349"/>
      <c r="D43" s="349"/>
      <c r="E43" s="349"/>
      <c r="F43" s="349"/>
      <c r="G43" s="349"/>
    </row>
    <row r="45" spans="1:7">
      <c r="B45" s="306" t="s">
        <v>721</v>
      </c>
      <c r="C45" s="307">
        <f>G33-G34</f>
        <v>84825560</v>
      </c>
    </row>
    <row r="46" spans="1:7">
      <c r="B46" s="308" t="s">
        <v>537</v>
      </c>
      <c r="C46" s="309" t="s">
        <v>723</v>
      </c>
      <c r="D46" s="310"/>
      <c r="E46" s="311"/>
    </row>
    <row r="47" spans="1:7">
      <c r="B47" s="312" t="s">
        <v>722</v>
      </c>
      <c r="C47" s="313">
        <v>43909045</v>
      </c>
      <c r="D47" s="314" t="s">
        <v>538</v>
      </c>
      <c r="E47" s="311"/>
    </row>
    <row r="48" spans="1:7" ht="14.4">
      <c r="B48" s="315"/>
      <c r="C48" s="314"/>
      <c r="D48" s="311"/>
      <c r="E48" s="311"/>
    </row>
    <row r="49" spans="2:5">
      <c r="D49" s="311"/>
      <c r="E49" s="311"/>
    </row>
    <row r="50" spans="2:5">
      <c r="B50" s="384" t="s">
        <v>724</v>
      </c>
      <c r="C50" s="316">
        <v>504</v>
      </c>
      <c r="D50" s="311"/>
      <c r="E50" s="311"/>
    </row>
    <row r="51" spans="2:5">
      <c r="B51" s="384" t="s">
        <v>725</v>
      </c>
      <c r="C51" s="316">
        <v>2029</v>
      </c>
      <c r="D51" s="311"/>
      <c r="E51" s="311"/>
    </row>
    <row r="52" spans="2:5" ht="14.4">
      <c r="B52" s="315" t="s">
        <v>726</v>
      </c>
      <c r="C52" s="317">
        <f>SUM(C50:C51)</f>
        <v>2533</v>
      </c>
      <c r="D52" s="311"/>
      <c r="E52" s="311"/>
    </row>
    <row r="53" spans="2:5">
      <c r="C53" s="316"/>
      <c r="D53" s="311"/>
      <c r="E53" s="311"/>
    </row>
    <row r="54" spans="2:5" s="64" customFormat="1" ht="14.4">
      <c r="B54" s="350" t="s">
        <v>587</v>
      </c>
      <c r="C54" s="351">
        <f>C45-C47</f>
        <v>40916515</v>
      </c>
      <c r="D54" s="352"/>
      <c r="E54" s="352"/>
    </row>
    <row r="55" spans="2:5" s="64" customFormat="1" ht="96.6">
      <c r="B55" s="389" t="s">
        <v>729</v>
      </c>
      <c r="C55" s="351">
        <f>2547840+282710+468000+60840+200000</f>
        <v>3559390</v>
      </c>
      <c r="D55" s="352"/>
      <c r="E55" s="352"/>
    </row>
    <row r="56" spans="2:5" s="64" customFormat="1" ht="28.2">
      <c r="B56" s="350" t="s">
        <v>589</v>
      </c>
      <c r="C56" s="358">
        <f>SUM(C54:C55)</f>
        <v>44475905</v>
      </c>
      <c r="D56" s="352"/>
      <c r="E56" s="352"/>
    </row>
    <row r="57" spans="2:5" s="64" customFormat="1" ht="28.2">
      <c r="B57" s="350" t="s">
        <v>588</v>
      </c>
      <c r="C57" s="353">
        <f>C56/C52*C50</f>
        <v>8849528.6695617829</v>
      </c>
      <c r="D57" s="354"/>
      <c r="E57" s="355"/>
    </row>
    <row r="58" spans="2:5" s="64" customFormat="1" ht="14.4">
      <c r="B58" s="356" t="s">
        <v>585</v>
      </c>
      <c r="C58" s="353">
        <v>-2000000</v>
      </c>
      <c r="D58" s="354"/>
      <c r="E58" s="355"/>
    </row>
    <row r="59" spans="2:5" s="64" customFormat="1" ht="14.4">
      <c r="B59" s="356" t="s">
        <v>586</v>
      </c>
      <c r="C59" s="357">
        <f>SUM(C57:C58)</f>
        <v>6849528.6695617829</v>
      </c>
    </row>
    <row r="60" spans="2:5" s="64" customFormat="1" ht="28.2">
      <c r="B60" s="350" t="s">
        <v>727</v>
      </c>
      <c r="C60" s="353">
        <v>7102199</v>
      </c>
    </row>
    <row r="61" spans="2:5" s="64" customFormat="1" ht="28.2">
      <c r="B61" s="350" t="s">
        <v>728</v>
      </c>
      <c r="C61" s="357">
        <f>C59-C60</f>
        <v>-252670.33043821715</v>
      </c>
    </row>
  </sheetData>
  <mergeCells count="1">
    <mergeCell ref="A4:G4"/>
  </mergeCells>
  <pageMargins left="0.35433070866141736" right="0.35433070866141736" top="0.59055118110236227" bottom="0.74803149606299213" header="0.31496062992125984" footer="0.31496062992125984"/>
  <pageSetup paperSize="9" scale="4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Y12"/>
  <sheetViews>
    <sheetView workbookViewId="0">
      <selection activeCell="F1" sqref="F1"/>
    </sheetView>
  </sheetViews>
  <sheetFormatPr defaultColWidth="8.88671875" defaultRowHeight="13.2"/>
  <cols>
    <col min="1" max="1" width="5.6640625" style="1" customWidth="1"/>
    <col min="2" max="2" width="51.109375" style="1" customWidth="1"/>
    <col min="3" max="5" width="18.109375" style="1" customWidth="1"/>
    <col min="6" max="8" width="19" style="1" customWidth="1"/>
    <col min="9" max="16384" width="8.88671875" style="1"/>
  </cols>
  <sheetData>
    <row r="1" spans="1:25">
      <c r="C1" s="5"/>
      <c r="F1" s="155" t="s">
        <v>733</v>
      </c>
    </row>
    <row r="2" spans="1:25" ht="21">
      <c r="B2" s="86" t="s">
        <v>594</v>
      </c>
      <c r="F2" s="155"/>
    </row>
    <row r="3" spans="1:25">
      <c r="F3" s="155" t="s">
        <v>85</v>
      </c>
    </row>
    <row r="4" spans="1:25" ht="55.2">
      <c r="B4" s="32" t="s">
        <v>1</v>
      </c>
      <c r="C4" s="33" t="s">
        <v>2</v>
      </c>
      <c r="D4" s="33" t="s">
        <v>80</v>
      </c>
      <c r="E4" s="33" t="s">
        <v>114</v>
      </c>
      <c r="F4" s="9" t="s">
        <v>72</v>
      </c>
      <c r="G4" s="9" t="s">
        <v>75</v>
      </c>
      <c r="H4" s="9" t="s">
        <v>118</v>
      </c>
    </row>
    <row r="5" spans="1:25" ht="14.4">
      <c r="B5" s="34" t="s">
        <v>6</v>
      </c>
      <c r="C5" s="8" t="s">
        <v>7</v>
      </c>
      <c r="D5" s="8" t="s">
        <v>8</v>
      </c>
      <c r="E5" s="8" t="s">
        <v>9</v>
      </c>
      <c r="F5" s="8" t="s">
        <v>10</v>
      </c>
      <c r="G5" s="8" t="s">
        <v>11</v>
      </c>
      <c r="H5" s="8" t="s">
        <v>12</v>
      </c>
    </row>
    <row r="6" spans="1:25" ht="16.8">
      <c r="A6" s="1">
        <v>1</v>
      </c>
      <c r="B6" s="35" t="s">
        <v>285</v>
      </c>
      <c r="C6" s="36">
        <v>90000000</v>
      </c>
      <c r="D6" s="36">
        <v>91666096</v>
      </c>
      <c r="E6" s="36">
        <v>91666096</v>
      </c>
      <c r="F6" s="36">
        <f>C6</f>
        <v>90000000</v>
      </c>
      <c r="G6" s="36">
        <f>D6</f>
        <v>91666096</v>
      </c>
      <c r="H6" s="36">
        <f>E6</f>
        <v>91666096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6.8">
      <c r="A7" s="1">
        <v>2</v>
      </c>
      <c r="B7" s="35" t="s">
        <v>286</v>
      </c>
      <c r="C7" s="36">
        <v>30000000</v>
      </c>
      <c r="D7" s="36">
        <v>41879269</v>
      </c>
      <c r="E7" s="36">
        <v>41879269</v>
      </c>
      <c r="F7" s="36">
        <f t="shared" ref="F7:F10" si="0">C7</f>
        <v>30000000</v>
      </c>
      <c r="G7" s="36">
        <f t="shared" ref="G7:H10" si="1">D7</f>
        <v>41879269</v>
      </c>
      <c r="H7" s="36">
        <f t="shared" si="1"/>
        <v>41879269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6.8">
      <c r="A8" s="1">
        <v>3</v>
      </c>
      <c r="B8" s="35" t="s">
        <v>287</v>
      </c>
      <c r="C8" s="36">
        <v>50000000</v>
      </c>
      <c r="D8" s="36">
        <v>57751657</v>
      </c>
      <c r="E8" s="36">
        <v>57751657</v>
      </c>
      <c r="F8" s="36">
        <f t="shared" si="0"/>
        <v>50000000</v>
      </c>
      <c r="G8" s="36">
        <f t="shared" si="1"/>
        <v>57751657</v>
      </c>
      <c r="H8" s="36">
        <f t="shared" si="1"/>
        <v>57751657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6.8">
      <c r="A9" s="1">
        <v>4</v>
      </c>
      <c r="B9" s="35" t="s">
        <v>112</v>
      </c>
      <c r="C9" s="36">
        <v>0</v>
      </c>
      <c r="D9" s="36">
        <f t="shared" ref="D9:E9" si="2">C9</f>
        <v>0</v>
      </c>
      <c r="E9" s="36">
        <f t="shared" si="2"/>
        <v>0</v>
      </c>
      <c r="F9" s="36">
        <f t="shared" si="0"/>
        <v>0</v>
      </c>
      <c r="G9" s="36">
        <f t="shared" si="1"/>
        <v>0</v>
      </c>
      <c r="H9" s="36">
        <f t="shared" si="1"/>
        <v>0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>
      <c r="A10" s="1">
        <v>5</v>
      </c>
      <c r="B10" s="35" t="s">
        <v>288</v>
      </c>
      <c r="C10" s="36">
        <v>32000000</v>
      </c>
      <c r="D10" s="36">
        <v>41942320</v>
      </c>
      <c r="E10" s="36">
        <v>41942320</v>
      </c>
      <c r="F10" s="36">
        <f t="shared" si="0"/>
        <v>32000000</v>
      </c>
      <c r="G10" s="36">
        <f t="shared" si="1"/>
        <v>41942320</v>
      </c>
      <c r="H10" s="36">
        <f t="shared" si="1"/>
        <v>41942320</v>
      </c>
    </row>
    <row r="11" spans="1:25">
      <c r="A11" s="1">
        <v>6</v>
      </c>
      <c r="B11" s="35" t="s">
        <v>289</v>
      </c>
      <c r="C11" s="36">
        <v>2000000</v>
      </c>
      <c r="D11" s="36">
        <v>5856572</v>
      </c>
      <c r="E11" s="36">
        <v>5856572</v>
      </c>
      <c r="F11" s="36">
        <f>C11</f>
        <v>2000000</v>
      </c>
      <c r="G11" s="36">
        <f>D11</f>
        <v>5856572</v>
      </c>
      <c r="H11" s="36">
        <f>E11</f>
        <v>5856572</v>
      </c>
    </row>
    <row r="12" spans="1:25" ht="15.6">
      <c r="A12" s="1">
        <v>9</v>
      </c>
      <c r="B12" s="38" t="s">
        <v>81</v>
      </c>
      <c r="C12" s="37">
        <f t="shared" ref="C12:H12" si="3">SUM(C6:C11)</f>
        <v>204000000</v>
      </c>
      <c r="D12" s="37">
        <f t="shared" si="3"/>
        <v>239095914</v>
      </c>
      <c r="E12" s="37">
        <f t="shared" si="3"/>
        <v>239095914</v>
      </c>
      <c r="F12" s="37">
        <f t="shared" si="3"/>
        <v>204000000</v>
      </c>
      <c r="G12" s="37">
        <f t="shared" si="3"/>
        <v>239095914</v>
      </c>
      <c r="H12" s="37">
        <f t="shared" si="3"/>
        <v>239095914</v>
      </c>
    </row>
  </sheetData>
  <phoneticPr fontId="5" type="noConversion"/>
  <pageMargins left="0.70866141732283472" right="0.70866141732283472" top="0.74803149606299213" bottom="0.74803149606299213" header="0.31496062992125984" footer="0.31496062992125984"/>
  <pageSetup paperSize="9" scale="70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I42"/>
  <sheetViews>
    <sheetView view="pageBreakPreview" zoomScale="60" zoomScaleNormal="75" workbookViewId="0">
      <selection activeCell="L1" sqref="L1"/>
    </sheetView>
  </sheetViews>
  <sheetFormatPr defaultColWidth="9.109375" defaultRowHeight="13.2"/>
  <cols>
    <col min="1" max="1" width="9.109375" style="1"/>
    <col min="2" max="2" width="71.33203125" style="1" customWidth="1"/>
    <col min="3" max="3" width="18.88671875" style="1" customWidth="1"/>
    <col min="4" max="8" width="19.33203125" style="1" customWidth="1"/>
    <col min="9" max="9" width="16.6640625" style="1" customWidth="1"/>
    <col min="10" max="10" width="19.6640625" style="1" customWidth="1"/>
    <col min="11" max="11" width="17.33203125" style="1" customWidth="1"/>
    <col min="12" max="12" width="19.33203125" style="1" customWidth="1"/>
    <col min="13" max="13" width="19.88671875" style="1" customWidth="1"/>
    <col min="14" max="14" width="18.6640625" style="1" customWidth="1"/>
    <col min="15" max="15" width="9.109375" style="1"/>
    <col min="16" max="16" width="9.109375" style="1" customWidth="1"/>
    <col min="17" max="16384" width="9.109375" style="1"/>
  </cols>
  <sheetData>
    <row r="1" spans="1:35">
      <c r="C1" s="5"/>
      <c r="L1" s="155" t="s">
        <v>734</v>
      </c>
      <c r="N1" s="5"/>
    </row>
    <row r="2" spans="1:35" ht="21">
      <c r="B2" s="86" t="s">
        <v>596</v>
      </c>
      <c r="L2" s="155"/>
    </row>
    <row r="3" spans="1:35" ht="17.399999999999999">
      <c r="B3" s="39"/>
      <c r="L3" s="155" t="s">
        <v>85</v>
      </c>
    </row>
    <row r="4" spans="1:35" ht="110.4">
      <c r="B4" s="7" t="s">
        <v>1</v>
      </c>
      <c r="C4" s="8" t="s">
        <v>2</v>
      </c>
      <c r="D4" s="8" t="s">
        <v>68</v>
      </c>
      <c r="E4" s="8" t="s">
        <v>114</v>
      </c>
      <c r="F4" s="8" t="s">
        <v>392</v>
      </c>
      <c r="G4" s="8" t="s">
        <v>393</v>
      </c>
      <c r="H4" s="8" t="s">
        <v>394</v>
      </c>
      <c r="I4" s="8" t="s">
        <v>395</v>
      </c>
      <c r="J4" s="8" t="s">
        <v>396</v>
      </c>
      <c r="K4" s="8" t="s">
        <v>129</v>
      </c>
      <c r="L4" s="9" t="s">
        <v>72</v>
      </c>
      <c r="M4" s="9" t="s">
        <v>75</v>
      </c>
      <c r="N4" s="9" t="s">
        <v>118</v>
      </c>
      <c r="O4" s="9" t="s">
        <v>73</v>
      </c>
      <c r="P4" s="9" t="s">
        <v>76</v>
      </c>
      <c r="Q4" s="9" t="s">
        <v>139</v>
      </c>
    </row>
    <row r="5" spans="1:35" ht="13.8">
      <c r="B5" s="8" t="s">
        <v>6</v>
      </c>
      <c r="C5" s="8" t="s">
        <v>7</v>
      </c>
      <c r="D5" s="8" t="s">
        <v>8</v>
      </c>
      <c r="E5" s="8" t="s">
        <v>9</v>
      </c>
      <c r="F5" s="8" t="s">
        <v>82</v>
      </c>
      <c r="G5" s="8" t="s">
        <v>11</v>
      </c>
      <c r="H5" s="8" t="s">
        <v>12</v>
      </c>
      <c r="I5" s="8" t="s">
        <v>13</v>
      </c>
      <c r="J5" s="8" t="s">
        <v>14</v>
      </c>
      <c r="K5" s="8" t="s">
        <v>15</v>
      </c>
      <c r="L5" s="8" t="s">
        <v>16</v>
      </c>
      <c r="M5" s="8" t="s">
        <v>17</v>
      </c>
      <c r="N5" s="8" t="s">
        <v>18</v>
      </c>
      <c r="O5" s="8" t="s">
        <v>78</v>
      </c>
      <c r="P5" s="8" t="s">
        <v>79</v>
      </c>
      <c r="Q5" s="8" t="s">
        <v>120</v>
      </c>
    </row>
    <row r="6" spans="1:35" ht="16.8">
      <c r="A6" s="1">
        <v>1</v>
      </c>
      <c r="B6" s="210" t="s">
        <v>597</v>
      </c>
      <c r="C6" s="40"/>
      <c r="D6" s="40"/>
      <c r="E6" s="40"/>
      <c r="F6" s="8"/>
      <c r="G6" s="40"/>
      <c r="H6" s="40"/>
      <c r="I6" s="40"/>
      <c r="J6" s="40"/>
      <c r="K6" s="40"/>
      <c r="L6" s="41">
        <f t="shared" ref="L6:L8" si="0">C6+F6</f>
        <v>0</v>
      </c>
      <c r="M6" s="41">
        <f t="shared" ref="M6:M8" si="1">D6+G6</f>
        <v>0</v>
      </c>
      <c r="N6" s="41">
        <f t="shared" ref="N6:N8" si="2">E6+H6</f>
        <v>0</v>
      </c>
      <c r="O6" s="8"/>
      <c r="P6" s="8"/>
      <c r="Q6" s="8"/>
    </row>
    <row r="7" spans="1:35" ht="16.8">
      <c r="A7" s="1">
        <v>2</v>
      </c>
      <c r="B7" s="211" t="s">
        <v>433</v>
      </c>
      <c r="C7" s="40">
        <v>9600000</v>
      </c>
      <c r="D7" s="40">
        <v>10565000</v>
      </c>
      <c r="E7" s="40">
        <v>10565000</v>
      </c>
      <c r="F7" s="40"/>
      <c r="G7" s="40"/>
      <c r="H7" s="40"/>
      <c r="I7" s="40"/>
      <c r="J7" s="40"/>
      <c r="K7" s="40"/>
      <c r="L7" s="41">
        <f t="shared" si="0"/>
        <v>9600000</v>
      </c>
      <c r="M7" s="41">
        <f t="shared" si="1"/>
        <v>10565000</v>
      </c>
      <c r="N7" s="41">
        <f t="shared" si="2"/>
        <v>10565000</v>
      </c>
      <c r="O7" s="41"/>
      <c r="P7" s="41"/>
      <c r="Q7" s="41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</row>
    <row r="8" spans="1:35" ht="16.8">
      <c r="A8" s="1">
        <v>3</v>
      </c>
      <c r="B8" s="210" t="s">
        <v>598</v>
      </c>
      <c r="C8" s="41">
        <v>0</v>
      </c>
      <c r="D8" s="40">
        <v>15000000</v>
      </c>
      <c r="E8" s="40">
        <v>15000000</v>
      </c>
      <c r="F8" s="40"/>
      <c r="G8" s="40"/>
      <c r="H8" s="40"/>
      <c r="I8" s="40"/>
      <c r="J8" s="40"/>
      <c r="K8" s="40"/>
      <c r="L8" s="41">
        <f t="shared" si="0"/>
        <v>0</v>
      </c>
      <c r="M8" s="41">
        <f t="shared" si="1"/>
        <v>15000000</v>
      </c>
      <c r="N8" s="41">
        <f t="shared" si="2"/>
        <v>15000000</v>
      </c>
      <c r="O8" s="41"/>
      <c r="P8" s="41"/>
      <c r="Q8" s="41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</row>
    <row r="9" spans="1:35" ht="26.4">
      <c r="A9" s="1">
        <v>4</v>
      </c>
      <c r="B9" s="212" t="s">
        <v>599</v>
      </c>
      <c r="C9" s="40">
        <f>7060000+800000+1200000</f>
        <v>9060000</v>
      </c>
      <c r="D9" s="40">
        <v>9102199</v>
      </c>
      <c r="E9" s="40">
        <v>9102199</v>
      </c>
      <c r="F9" s="41">
        <v>840000</v>
      </c>
      <c r="G9" s="41">
        <v>8274319</v>
      </c>
      <c r="H9" s="41">
        <v>8274319</v>
      </c>
      <c r="I9" s="41">
        <v>1000000</v>
      </c>
      <c r="J9" s="41">
        <v>1079911</v>
      </c>
      <c r="K9" s="41">
        <v>1079911</v>
      </c>
      <c r="L9" s="41">
        <f>C9+F9+I9</f>
        <v>10900000</v>
      </c>
      <c r="M9" s="41">
        <f>D9+G9+J9</f>
        <v>18456429</v>
      </c>
      <c r="N9" s="41">
        <f>E9+H9+K9</f>
        <v>18456429</v>
      </c>
      <c r="O9" s="41"/>
      <c r="P9" s="41"/>
      <c r="Q9" s="41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</row>
    <row r="10" spans="1:35" ht="16.8">
      <c r="A10" s="1">
        <v>5</v>
      </c>
      <c r="B10" s="210" t="s">
        <v>600</v>
      </c>
      <c r="C10" s="40">
        <v>1270000</v>
      </c>
      <c r="D10" s="40">
        <f t="shared" ref="D10:E13" si="3">C10</f>
        <v>1270000</v>
      </c>
      <c r="E10" s="40">
        <f t="shared" si="3"/>
        <v>1270000</v>
      </c>
      <c r="F10" s="40"/>
      <c r="G10" s="40"/>
      <c r="H10" s="40"/>
      <c r="I10" s="40"/>
      <c r="J10" s="40"/>
      <c r="K10" s="40"/>
      <c r="L10" s="41">
        <f>C10+F10</f>
        <v>1270000</v>
      </c>
      <c r="M10" s="41">
        <f>D10+G10</f>
        <v>1270000</v>
      </c>
      <c r="N10" s="41">
        <f>E10+H10</f>
        <v>1270000</v>
      </c>
      <c r="O10" s="41"/>
      <c r="P10" s="41"/>
      <c r="Q10" s="41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</row>
    <row r="11" spans="1:35" ht="16.8">
      <c r="A11" s="1">
        <v>6</v>
      </c>
      <c r="B11" s="210" t="s">
        <v>601</v>
      </c>
      <c r="C11" s="40"/>
      <c r="D11" s="40">
        <v>1120656</v>
      </c>
      <c r="E11" s="40">
        <v>1120656</v>
      </c>
      <c r="F11" s="40"/>
      <c r="G11" s="40"/>
      <c r="H11" s="40"/>
      <c r="I11" s="40"/>
      <c r="J11" s="40"/>
      <c r="K11" s="40"/>
      <c r="L11" s="41">
        <f t="shared" ref="L11:L15" si="4">C11+F11</f>
        <v>0</v>
      </c>
      <c r="M11" s="41">
        <f t="shared" ref="M11:M15" si="5">D11+G11</f>
        <v>1120656</v>
      </c>
      <c r="N11" s="41">
        <f t="shared" ref="N11:N15" si="6">E11+H11</f>
        <v>1120656</v>
      </c>
      <c r="O11" s="41"/>
      <c r="P11" s="41"/>
      <c r="Q11" s="41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</row>
    <row r="12" spans="1:35" ht="16.8">
      <c r="A12" s="1">
        <v>7</v>
      </c>
      <c r="B12" s="210" t="s">
        <v>602</v>
      </c>
      <c r="C12" s="40"/>
      <c r="D12" s="40">
        <v>619421</v>
      </c>
      <c r="E12" s="40">
        <v>619421</v>
      </c>
      <c r="F12" s="40"/>
      <c r="G12" s="40"/>
      <c r="H12" s="40"/>
      <c r="I12" s="40"/>
      <c r="J12" s="40"/>
      <c r="K12" s="40"/>
      <c r="L12" s="41">
        <f t="shared" si="4"/>
        <v>0</v>
      </c>
      <c r="M12" s="41">
        <f t="shared" si="5"/>
        <v>619421</v>
      </c>
      <c r="N12" s="41">
        <f t="shared" si="6"/>
        <v>619421</v>
      </c>
      <c r="O12" s="41"/>
      <c r="P12" s="41"/>
      <c r="Q12" s="41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ht="16.8">
      <c r="A13" s="1">
        <v>8</v>
      </c>
      <c r="B13" s="210" t="s">
        <v>603</v>
      </c>
      <c r="C13" s="40"/>
      <c r="D13" s="40">
        <f t="shared" si="3"/>
        <v>0</v>
      </c>
      <c r="E13" s="40">
        <f t="shared" si="3"/>
        <v>0</v>
      </c>
      <c r="F13" s="40"/>
      <c r="G13" s="40"/>
      <c r="H13" s="40"/>
      <c r="I13" s="40"/>
      <c r="J13" s="40"/>
      <c r="K13" s="40"/>
      <c r="L13" s="41">
        <f t="shared" si="4"/>
        <v>0</v>
      </c>
      <c r="M13" s="41">
        <f t="shared" si="5"/>
        <v>0</v>
      </c>
      <c r="N13" s="41">
        <f t="shared" si="6"/>
        <v>0</v>
      </c>
      <c r="O13" s="41"/>
      <c r="P13" s="41"/>
      <c r="Q13" s="41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</row>
    <row r="14" spans="1:35" ht="16.8">
      <c r="A14" s="1">
        <v>9</v>
      </c>
      <c r="B14" s="210"/>
      <c r="C14" s="40"/>
      <c r="D14" s="40"/>
      <c r="E14" s="40"/>
      <c r="F14" s="40"/>
      <c r="G14" s="40"/>
      <c r="H14" s="40"/>
      <c r="I14" s="40"/>
      <c r="J14" s="40"/>
      <c r="K14" s="40"/>
      <c r="L14" s="41">
        <f t="shared" si="4"/>
        <v>0</v>
      </c>
      <c r="M14" s="41">
        <f t="shared" si="5"/>
        <v>0</v>
      </c>
      <c r="N14" s="41">
        <f t="shared" si="6"/>
        <v>0</v>
      </c>
      <c r="O14" s="41"/>
      <c r="P14" s="41"/>
      <c r="Q14" s="41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</row>
    <row r="15" spans="1:35" ht="16.8">
      <c r="A15" s="1">
        <v>10</v>
      </c>
      <c r="B15" s="212"/>
      <c r="C15" s="40"/>
      <c r="D15" s="40"/>
      <c r="E15" s="40"/>
      <c r="F15" s="40"/>
      <c r="G15" s="40"/>
      <c r="H15" s="40"/>
      <c r="I15" s="40"/>
      <c r="J15" s="40"/>
      <c r="K15" s="40"/>
      <c r="L15" s="41">
        <f t="shared" si="4"/>
        <v>0</v>
      </c>
      <c r="M15" s="41">
        <f t="shared" si="5"/>
        <v>0</v>
      </c>
      <c r="N15" s="41">
        <f t="shared" si="6"/>
        <v>0</v>
      </c>
      <c r="O15" s="41"/>
      <c r="P15" s="41"/>
      <c r="Q15" s="41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</row>
    <row r="16" spans="1:35" ht="16.8">
      <c r="A16" s="1">
        <v>11</v>
      </c>
      <c r="B16" s="38" t="s">
        <v>434</v>
      </c>
      <c r="C16" s="43">
        <f>SUM(C6:C15)</f>
        <v>19930000</v>
      </c>
      <c r="D16" s="43">
        <f t="shared" ref="D16:Q16" si="7">SUM(D6:D15)</f>
        <v>37677276</v>
      </c>
      <c r="E16" s="43">
        <f t="shared" si="7"/>
        <v>37677276</v>
      </c>
      <c r="F16" s="43">
        <f t="shared" si="7"/>
        <v>840000</v>
      </c>
      <c r="G16" s="43">
        <f t="shared" si="7"/>
        <v>8274319</v>
      </c>
      <c r="H16" s="43">
        <f t="shared" si="7"/>
        <v>8274319</v>
      </c>
      <c r="I16" s="43">
        <f t="shared" si="7"/>
        <v>1000000</v>
      </c>
      <c r="J16" s="43">
        <f t="shared" si="7"/>
        <v>1079911</v>
      </c>
      <c r="K16" s="43">
        <f t="shared" si="7"/>
        <v>1079911</v>
      </c>
      <c r="L16" s="43">
        <f t="shared" si="7"/>
        <v>21770000</v>
      </c>
      <c r="M16" s="43">
        <f t="shared" si="7"/>
        <v>47031506</v>
      </c>
      <c r="N16" s="43">
        <f t="shared" si="7"/>
        <v>47031506</v>
      </c>
      <c r="O16" s="43">
        <f t="shared" si="7"/>
        <v>0</v>
      </c>
      <c r="P16" s="43">
        <f t="shared" si="7"/>
        <v>0</v>
      </c>
      <c r="Q16" s="43">
        <f t="shared" si="7"/>
        <v>0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9" spans="1:29" ht="55.2">
      <c r="B19" s="7" t="s">
        <v>1</v>
      </c>
      <c r="C19" s="8" t="s">
        <v>2</v>
      </c>
      <c r="D19" s="8" t="s">
        <v>68</v>
      </c>
      <c r="E19" s="8" t="s">
        <v>114</v>
      </c>
      <c r="F19" s="9" t="s">
        <v>72</v>
      </c>
      <c r="G19" s="9" t="s">
        <v>75</v>
      </c>
      <c r="H19" s="9" t="s">
        <v>118</v>
      </c>
      <c r="I19" s="9" t="s">
        <v>73</v>
      </c>
      <c r="J19" s="9" t="s">
        <v>76</v>
      </c>
      <c r="K19" s="9" t="s">
        <v>139</v>
      </c>
    </row>
    <row r="20" spans="1:29" ht="13.8">
      <c r="B20" s="8" t="s">
        <v>6</v>
      </c>
      <c r="C20" s="8" t="s">
        <v>7</v>
      </c>
      <c r="D20" s="8" t="s">
        <v>8</v>
      </c>
      <c r="E20" s="8" t="s">
        <v>9</v>
      </c>
      <c r="F20" s="8" t="s">
        <v>82</v>
      </c>
      <c r="G20" s="8" t="s">
        <v>11</v>
      </c>
      <c r="H20" s="8" t="s">
        <v>12</v>
      </c>
      <c r="I20" s="8" t="s">
        <v>13</v>
      </c>
      <c r="J20" s="8" t="s">
        <v>14</v>
      </c>
      <c r="K20" s="8" t="s">
        <v>15</v>
      </c>
    </row>
    <row r="21" spans="1:29" ht="16.8">
      <c r="A21" s="1">
        <v>1</v>
      </c>
      <c r="B21" s="270" t="s">
        <v>604</v>
      </c>
      <c r="C21" s="44">
        <v>19672000</v>
      </c>
      <c r="D21" s="44">
        <f>C21</f>
        <v>19672000</v>
      </c>
      <c r="E21" s="44">
        <f>D21</f>
        <v>19672000</v>
      </c>
      <c r="F21" s="41">
        <f t="shared" ref="F21:H25" si="8">C21</f>
        <v>19672000</v>
      </c>
      <c r="G21" s="41">
        <f t="shared" si="8"/>
        <v>19672000</v>
      </c>
      <c r="H21" s="41">
        <f t="shared" si="8"/>
        <v>19672000</v>
      </c>
      <c r="I21" s="41"/>
      <c r="J21" s="41"/>
      <c r="K21" s="41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</row>
    <row r="22" spans="1:29" ht="16.8">
      <c r="A22" s="1">
        <v>2</v>
      </c>
      <c r="B22" s="270" t="s">
        <v>605</v>
      </c>
      <c r="C22" s="44">
        <v>242500000</v>
      </c>
      <c r="D22" s="44">
        <f t="shared" ref="D22:E24" si="9">C22</f>
        <v>242500000</v>
      </c>
      <c r="E22" s="44">
        <f t="shared" si="9"/>
        <v>242500000</v>
      </c>
      <c r="F22" s="41">
        <f t="shared" si="8"/>
        <v>242500000</v>
      </c>
      <c r="G22" s="41">
        <f t="shared" si="8"/>
        <v>242500000</v>
      </c>
      <c r="H22" s="41">
        <f t="shared" si="8"/>
        <v>242500000</v>
      </c>
      <c r="I22" s="41"/>
      <c r="J22" s="41"/>
      <c r="K22" s="41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</row>
    <row r="23" spans="1:29" ht="16.8">
      <c r="A23" s="1">
        <v>3</v>
      </c>
      <c r="B23" s="270" t="s">
        <v>606</v>
      </c>
      <c r="C23" s="44">
        <v>30000000</v>
      </c>
      <c r="D23" s="44">
        <f t="shared" si="9"/>
        <v>30000000</v>
      </c>
      <c r="E23" s="44">
        <f t="shared" si="9"/>
        <v>30000000</v>
      </c>
      <c r="F23" s="41">
        <f t="shared" si="8"/>
        <v>30000000</v>
      </c>
      <c r="G23" s="41">
        <f t="shared" si="8"/>
        <v>30000000</v>
      </c>
      <c r="H23" s="41">
        <f t="shared" si="8"/>
        <v>30000000</v>
      </c>
      <c r="I23" s="41"/>
      <c r="J23" s="41"/>
      <c r="K23" s="41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</row>
    <row r="24" spans="1:29" ht="16.8">
      <c r="A24" s="1">
        <v>4</v>
      </c>
      <c r="B24" s="270" t="s">
        <v>607</v>
      </c>
      <c r="C24" s="44">
        <v>20000000</v>
      </c>
      <c r="D24" s="44">
        <f t="shared" si="9"/>
        <v>20000000</v>
      </c>
      <c r="E24" s="44">
        <f t="shared" si="9"/>
        <v>20000000</v>
      </c>
      <c r="F24" s="41">
        <f t="shared" si="8"/>
        <v>20000000</v>
      </c>
      <c r="G24" s="41">
        <f t="shared" si="8"/>
        <v>20000000</v>
      </c>
      <c r="H24" s="41">
        <f t="shared" si="8"/>
        <v>20000000</v>
      </c>
      <c r="I24" s="41"/>
      <c r="J24" s="41"/>
      <c r="K24" s="41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</row>
    <row r="25" spans="1:29" ht="16.8">
      <c r="A25" s="1">
        <v>5</v>
      </c>
      <c r="B25" s="270"/>
      <c r="C25" s="44"/>
      <c r="D25" s="44"/>
      <c r="E25" s="44"/>
      <c r="F25" s="41"/>
      <c r="G25" s="41">
        <f t="shared" si="8"/>
        <v>0</v>
      </c>
      <c r="H25" s="41">
        <f t="shared" si="8"/>
        <v>0</v>
      </c>
      <c r="I25" s="41"/>
      <c r="J25" s="41"/>
      <c r="K25" s="41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</row>
    <row r="26" spans="1:29" ht="16.8">
      <c r="A26" s="1">
        <v>6</v>
      </c>
      <c r="B26" s="270"/>
      <c r="C26" s="44"/>
      <c r="D26" s="44"/>
      <c r="E26" s="44"/>
      <c r="F26" s="41"/>
      <c r="G26" s="41"/>
      <c r="H26" s="41"/>
      <c r="I26" s="41"/>
      <c r="J26" s="41"/>
      <c r="K26" s="41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</row>
    <row r="27" spans="1:29" ht="16.8">
      <c r="A27" s="1">
        <v>7</v>
      </c>
      <c r="B27" s="270"/>
      <c r="C27" s="44"/>
      <c r="D27" s="44"/>
      <c r="E27" s="44"/>
      <c r="F27" s="41"/>
      <c r="G27" s="41"/>
      <c r="H27" s="41"/>
      <c r="I27" s="41"/>
      <c r="J27" s="41"/>
      <c r="K27" s="41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</row>
    <row r="28" spans="1:29" ht="16.8">
      <c r="A28" s="1">
        <v>8</v>
      </c>
      <c r="B28" s="38" t="s">
        <v>435</v>
      </c>
      <c r="C28" s="43">
        <f>SUM(C21:C27)</f>
        <v>312172000</v>
      </c>
      <c r="D28" s="43">
        <f>SUM(D21:D27)</f>
        <v>312172000</v>
      </c>
      <c r="E28" s="43">
        <f t="shared" ref="E28:K28" si="10">SUM(E21:E27)</f>
        <v>312172000</v>
      </c>
      <c r="F28" s="43">
        <f t="shared" si="10"/>
        <v>312172000</v>
      </c>
      <c r="G28" s="43">
        <f t="shared" si="10"/>
        <v>312172000</v>
      </c>
      <c r="H28" s="43">
        <f t="shared" si="10"/>
        <v>312172000</v>
      </c>
      <c r="I28" s="43">
        <f t="shared" si="10"/>
        <v>0</v>
      </c>
      <c r="J28" s="43">
        <f t="shared" si="10"/>
        <v>0</v>
      </c>
      <c r="K28" s="43">
        <f t="shared" si="10"/>
        <v>0</v>
      </c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</row>
    <row r="29" spans="1:29" ht="16.8">
      <c r="E29" s="46"/>
      <c r="F29" s="47"/>
      <c r="G29" s="47"/>
      <c r="H29" s="47"/>
      <c r="I29" s="47"/>
      <c r="J29" s="47"/>
      <c r="K29" s="47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</row>
    <row r="30" spans="1:29" ht="17.399999999999999">
      <c r="B30" s="39" t="s">
        <v>83</v>
      </c>
      <c r="C30" s="48">
        <f>C28+C15</f>
        <v>312172000</v>
      </c>
      <c r="D30" s="48">
        <f>D28+D15</f>
        <v>312172000</v>
      </c>
      <c r="E30" s="48">
        <f>E28+E15</f>
        <v>312172000</v>
      </c>
      <c r="F30" s="48">
        <f t="shared" ref="F30:H30" si="11">F28+L15</f>
        <v>312172000</v>
      </c>
      <c r="G30" s="48">
        <f t="shared" si="11"/>
        <v>312172000</v>
      </c>
      <c r="H30" s="48">
        <f t="shared" si="11"/>
        <v>312172000</v>
      </c>
      <c r="I30" s="48">
        <f>I28+O15</f>
        <v>0</v>
      </c>
      <c r="J30" s="48">
        <f>J28+P15</f>
        <v>0</v>
      </c>
      <c r="K30" s="48">
        <f>K28+Q15</f>
        <v>0</v>
      </c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</row>
    <row r="31" spans="1:29" ht="17.399999999999999">
      <c r="C31" s="48"/>
      <c r="D31" s="48"/>
      <c r="E31" s="48"/>
      <c r="F31" s="48"/>
      <c r="G31" s="48"/>
      <c r="H31" s="48"/>
      <c r="I31" s="48"/>
      <c r="J31" s="48"/>
      <c r="K31" s="48"/>
    </row>
    <row r="32" spans="1:29" ht="17.399999999999999">
      <c r="B32" s="39"/>
      <c r="C32" s="48"/>
      <c r="D32" s="48"/>
      <c r="E32" s="48"/>
      <c r="F32" s="48"/>
      <c r="G32" s="48"/>
      <c r="H32" s="48"/>
      <c r="I32" s="48"/>
      <c r="J32" s="48"/>
      <c r="K32" s="48"/>
    </row>
    <row r="33" spans="1:28" ht="21">
      <c r="B33" s="86" t="s">
        <v>608</v>
      </c>
      <c r="C33" s="48"/>
      <c r="D33" s="48"/>
      <c r="E33" s="48"/>
      <c r="F33" s="48"/>
      <c r="G33" s="48"/>
      <c r="H33" s="48"/>
      <c r="I33" s="48"/>
      <c r="J33" s="48"/>
      <c r="K33" s="48"/>
    </row>
    <row r="35" spans="1:28" ht="55.2">
      <c r="B35" s="7" t="s">
        <v>1</v>
      </c>
      <c r="C35" s="8" t="s">
        <v>2</v>
      </c>
      <c r="D35" s="8" t="s">
        <v>68</v>
      </c>
      <c r="E35" s="8" t="s">
        <v>114</v>
      </c>
      <c r="F35" s="8" t="s">
        <v>395</v>
      </c>
      <c r="G35" s="8" t="s">
        <v>396</v>
      </c>
      <c r="H35" s="8" t="s">
        <v>129</v>
      </c>
      <c r="I35" s="9" t="s">
        <v>72</v>
      </c>
      <c r="J35" s="9" t="s">
        <v>75</v>
      </c>
      <c r="K35" s="9" t="s">
        <v>118</v>
      </c>
      <c r="L35" s="9" t="s">
        <v>73</v>
      </c>
      <c r="M35" s="9" t="s">
        <v>76</v>
      </c>
      <c r="N35" s="9" t="s">
        <v>139</v>
      </c>
    </row>
    <row r="36" spans="1:28" ht="13.8">
      <c r="B36" s="8" t="s">
        <v>6</v>
      </c>
      <c r="C36" s="8" t="s">
        <v>7</v>
      </c>
      <c r="D36" s="8" t="s">
        <v>8</v>
      </c>
      <c r="E36" s="8" t="s">
        <v>9</v>
      </c>
      <c r="F36" s="8" t="s">
        <v>82</v>
      </c>
      <c r="G36" s="8" t="s">
        <v>11</v>
      </c>
      <c r="H36" s="8" t="s">
        <v>12</v>
      </c>
      <c r="I36" s="8" t="s">
        <v>13</v>
      </c>
      <c r="J36" s="8" t="s">
        <v>14</v>
      </c>
      <c r="K36" s="8" t="s">
        <v>15</v>
      </c>
      <c r="L36" s="8" t="s">
        <v>16</v>
      </c>
      <c r="M36" s="8" t="s">
        <v>17</v>
      </c>
      <c r="N36" s="8" t="s">
        <v>18</v>
      </c>
    </row>
    <row r="37" spans="1:28" ht="27.6">
      <c r="A37" s="1">
        <v>1</v>
      </c>
      <c r="B37" s="49" t="s">
        <v>611</v>
      </c>
      <c r="C37" s="50"/>
      <c r="D37" s="50">
        <v>1100732</v>
      </c>
      <c r="E37" s="50">
        <v>1100732</v>
      </c>
      <c r="F37" s="50"/>
      <c r="G37" s="50"/>
      <c r="H37" s="50"/>
      <c r="I37" s="51">
        <f>C37</f>
        <v>0</v>
      </c>
      <c r="J37" s="51">
        <f>D37</f>
        <v>1100732</v>
      </c>
      <c r="K37" s="51">
        <f>E37</f>
        <v>1100732</v>
      </c>
      <c r="L37" s="51"/>
      <c r="M37" s="51"/>
      <c r="N37" s="51"/>
    </row>
    <row r="38" spans="1:28" ht="27.75" customHeight="1">
      <c r="A38" s="1">
        <v>2</v>
      </c>
      <c r="B38" s="49" t="s">
        <v>609</v>
      </c>
      <c r="C38" s="51"/>
      <c r="D38" s="51">
        <v>383719</v>
      </c>
      <c r="E38" s="51">
        <v>383719</v>
      </c>
      <c r="F38" s="51"/>
      <c r="G38" s="51"/>
      <c r="H38" s="51"/>
      <c r="I38" s="51">
        <f t="shared" ref="I38:K41" si="12">C38</f>
        <v>0</v>
      </c>
      <c r="J38" s="51">
        <f>D38+G38</f>
        <v>383719</v>
      </c>
      <c r="K38" s="51">
        <f>E38+H38</f>
        <v>383719</v>
      </c>
      <c r="L38" s="51"/>
      <c r="M38" s="51"/>
      <c r="N38" s="51"/>
      <c r="O38" s="5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</row>
    <row r="39" spans="1:28" ht="27.6">
      <c r="A39" s="1">
        <v>3</v>
      </c>
      <c r="B39" s="49" t="s">
        <v>610</v>
      </c>
      <c r="C39" s="51">
        <v>4500000</v>
      </c>
      <c r="D39" s="51">
        <v>3773505</v>
      </c>
      <c r="E39" s="51">
        <v>3773505</v>
      </c>
      <c r="F39" s="51"/>
      <c r="G39" s="51"/>
      <c r="H39" s="51"/>
      <c r="I39" s="51">
        <f t="shared" si="12"/>
        <v>4500000</v>
      </c>
      <c r="J39" s="51">
        <f t="shared" si="12"/>
        <v>3773505</v>
      </c>
      <c r="K39" s="51">
        <f t="shared" si="12"/>
        <v>3773505</v>
      </c>
      <c r="L39" s="51"/>
      <c r="M39" s="51"/>
      <c r="N39" s="51"/>
      <c r="O39" s="53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27.6">
      <c r="A40" s="1">
        <v>4</v>
      </c>
      <c r="B40" s="49" t="s">
        <v>555</v>
      </c>
      <c r="C40" s="50"/>
      <c r="D40" s="50">
        <v>130000</v>
      </c>
      <c r="E40" s="50">
        <v>130000</v>
      </c>
      <c r="F40" s="50"/>
      <c r="G40" s="50"/>
      <c r="H40" s="50"/>
      <c r="I40" s="51">
        <f t="shared" si="12"/>
        <v>0</v>
      </c>
      <c r="J40" s="51">
        <f t="shared" si="12"/>
        <v>130000</v>
      </c>
      <c r="K40" s="51">
        <f t="shared" si="12"/>
        <v>130000</v>
      </c>
      <c r="L40" s="51"/>
      <c r="M40" s="51"/>
      <c r="N40" s="51"/>
      <c r="O40" s="5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</row>
    <row r="41" spans="1:28" ht="27.6">
      <c r="A41" s="1">
        <v>5</v>
      </c>
      <c r="B41" s="49" t="s">
        <v>436</v>
      </c>
      <c r="C41" s="50"/>
      <c r="D41" s="50">
        <f>300000+300000</f>
        <v>600000</v>
      </c>
      <c r="E41" s="50">
        <f>300000+300000</f>
        <v>600000</v>
      </c>
      <c r="F41" s="50"/>
      <c r="G41" s="50"/>
      <c r="H41" s="50"/>
      <c r="I41" s="51">
        <f t="shared" si="12"/>
        <v>0</v>
      </c>
      <c r="J41" s="51">
        <f t="shared" si="12"/>
        <v>600000</v>
      </c>
      <c r="K41" s="51">
        <f t="shared" si="12"/>
        <v>600000</v>
      </c>
      <c r="L41" s="51"/>
      <c r="M41" s="51"/>
      <c r="N41" s="51"/>
      <c r="O41" s="5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</row>
    <row r="42" spans="1:28" ht="28.5" customHeight="1">
      <c r="A42" s="1">
        <v>6</v>
      </c>
      <c r="B42" s="54" t="s">
        <v>134</v>
      </c>
      <c r="C42" s="55">
        <f>SUM(C37:C41)</f>
        <v>4500000</v>
      </c>
      <c r="D42" s="55">
        <f t="shared" ref="D42:F42" si="13">SUM(D37:D41)</f>
        <v>5987956</v>
      </c>
      <c r="E42" s="55">
        <f t="shared" si="13"/>
        <v>5987956</v>
      </c>
      <c r="F42" s="55">
        <f t="shared" si="13"/>
        <v>0</v>
      </c>
      <c r="G42" s="55">
        <f t="shared" ref="G42" si="14">SUM(G37:G41)</f>
        <v>0</v>
      </c>
      <c r="H42" s="55">
        <f t="shared" ref="H42:I42" si="15">SUM(H37:H41)</f>
        <v>0</v>
      </c>
      <c r="I42" s="55">
        <f t="shared" si="15"/>
        <v>4500000</v>
      </c>
      <c r="J42" s="55">
        <f t="shared" ref="J42" si="16">SUM(J37:J41)</f>
        <v>5987956</v>
      </c>
      <c r="K42" s="55">
        <f t="shared" ref="K42:L42" si="17">SUM(K37:K41)</f>
        <v>5987956</v>
      </c>
      <c r="L42" s="55">
        <f t="shared" si="17"/>
        <v>0</v>
      </c>
      <c r="M42" s="55">
        <f t="shared" ref="M42" si="18">SUM(M37:M41)</f>
        <v>0</v>
      </c>
      <c r="N42" s="55">
        <f t="shared" ref="N42" si="19">SUM(N37:N41)</f>
        <v>0</v>
      </c>
      <c r="O42" s="56"/>
      <c r="P42" s="57"/>
      <c r="Q42" s="57"/>
      <c r="R42" s="57"/>
      <c r="S42" s="57"/>
      <c r="T42" s="57"/>
      <c r="U42" s="57"/>
      <c r="V42" s="57"/>
      <c r="W42" s="57"/>
      <c r="X42" s="58"/>
      <c r="Y42" s="58"/>
      <c r="Z42" s="59"/>
      <c r="AA42" s="59"/>
      <c r="AB42" s="59"/>
    </row>
  </sheetData>
  <phoneticPr fontId="5" type="noConversion"/>
  <pageMargins left="0.70866141732283472" right="0.70866141732283472" top="0.74803149606299213" bottom="0.74803149606299213" header="0.31496062992125984" footer="0.31496062992125984"/>
  <pageSetup paperSize="9" scale="38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X31"/>
  <sheetViews>
    <sheetView view="pageBreakPreview" zoomScale="75" zoomScaleNormal="75" zoomScaleSheetLayoutView="75" workbookViewId="0">
      <selection activeCell="I1" sqref="I1"/>
    </sheetView>
  </sheetViews>
  <sheetFormatPr defaultColWidth="9.109375" defaultRowHeight="13.2"/>
  <cols>
    <col min="1" max="2" width="9.109375" style="1"/>
    <col min="3" max="3" width="71.33203125" style="1" customWidth="1"/>
    <col min="4" max="4" width="18.88671875" style="1" customWidth="1"/>
    <col min="5" max="7" width="21.33203125" style="1" customWidth="1"/>
    <col min="8" max="8" width="21.6640625" style="1" customWidth="1"/>
    <col min="9" max="9" width="21.88671875" style="1" customWidth="1"/>
    <col min="10" max="10" width="21.33203125" style="1" customWidth="1"/>
    <col min="11" max="16384" width="9.109375" style="1"/>
  </cols>
  <sheetData>
    <row r="1" spans="1:24">
      <c r="D1" s="5"/>
      <c r="E1" s="30"/>
      <c r="F1" s="30"/>
      <c r="G1" s="30"/>
      <c r="H1" s="30"/>
      <c r="I1" s="155" t="s">
        <v>735</v>
      </c>
    </row>
    <row r="2" spans="1:24" ht="20.399999999999999">
      <c r="C2" s="31"/>
      <c r="E2" s="66"/>
      <c r="F2" s="66"/>
      <c r="G2" s="66"/>
    </row>
    <row r="3" spans="1:24">
      <c r="E3" s="66"/>
      <c r="F3" s="66"/>
      <c r="G3" s="66"/>
    </row>
    <row r="4" spans="1:24" ht="21">
      <c r="C4" s="86" t="s">
        <v>627</v>
      </c>
      <c r="E4" s="66"/>
      <c r="F4" s="66"/>
      <c r="I4" s="67"/>
    </row>
    <row r="5" spans="1:24">
      <c r="E5" s="66"/>
      <c r="F5" s="66"/>
      <c r="H5" s="1" t="s">
        <v>85</v>
      </c>
    </row>
    <row r="6" spans="1:24" ht="55.2">
      <c r="B6" s="9" t="s">
        <v>612</v>
      </c>
      <c r="C6" s="9" t="s">
        <v>1</v>
      </c>
      <c r="D6" s="9" t="s">
        <v>2</v>
      </c>
      <c r="E6" s="157" t="s">
        <v>68</v>
      </c>
      <c r="F6" s="156" t="s">
        <v>114</v>
      </c>
      <c r="G6" s="9" t="s">
        <v>72</v>
      </c>
      <c r="H6" s="9" t="s">
        <v>75</v>
      </c>
      <c r="I6" s="9" t="s">
        <v>118</v>
      </c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</row>
    <row r="7" spans="1:24" ht="16.8">
      <c r="B7" s="107" t="s">
        <v>6</v>
      </c>
      <c r="C7" s="8" t="s">
        <v>7</v>
      </c>
      <c r="D7" s="8" t="s">
        <v>8</v>
      </c>
      <c r="E7" s="156" t="s">
        <v>9</v>
      </c>
      <c r="F7" s="156" t="s">
        <v>9</v>
      </c>
      <c r="G7" s="8" t="s">
        <v>82</v>
      </c>
      <c r="H7" s="8" t="s">
        <v>11</v>
      </c>
      <c r="I7" s="8" t="s">
        <v>12</v>
      </c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</row>
    <row r="8" spans="1:24" ht="16.8">
      <c r="A8" s="1">
        <v>1</v>
      </c>
      <c r="B8" s="107"/>
      <c r="C8" s="10" t="s">
        <v>84</v>
      </c>
      <c r="D8" s="40">
        <v>43909045</v>
      </c>
      <c r="E8" s="40">
        <v>43909045</v>
      </c>
      <c r="F8" s="40">
        <v>43909045</v>
      </c>
      <c r="G8" s="41">
        <f>D8</f>
        <v>43909045</v>
      </c>
      <c r="H8" s="41">
        <f>E8</f>
        <v>43909045</v>
      </c>
      <c r="I8" s="41">
        <f>F8</f>
        <v>43909045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6.8">
      <c r="A9" s="1">
        <v>2</v>
      </c>
      <c r="B9" s="107"/>
      <c r="C9" s="10" t="s">
        <v>86</v>
      </c>
      <c r="D9" s="40">
        <v>30375075</v>
      </c>
      <c r="E9" s="40">
        <v>30375075</v>
      </c>
      <c r="F9" s="40">
        <v>30375075</v>
      </c>
      <c r="G9" s="41">
        <f t="shared" ref="G9:G31" si="0">D9</f>
        <v>30375075</v>
      </c>
      <c r="H9" s="41">
        <f t="shared" ref="H9:H31" si="1">E9</f>
        <v>30375075</v>
      </c>
      <c r="I9" s="41">
        <f t="shared" ref="I9:I31" si="2">F9</f>
        <v>30375075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6.8">
      <c r="A10" s="1">
        <v>3</v>
      </c>
      <c r="B10" s="107"/>
      <c r="C10" s="10" t="s">
        <v>87</v>
      </c>
      <c r="D10" s="41">
        <v>8000000</v>
      </c>
      <c r="E10" s="41">
        <v>8000000</v>
      </c>
      <c r="F10" s="41">
        <v>8000000</v>
      </c>
      <c r="G10" s="41">
        <f t="shared" si="0"/>
        <v>8000000</v>
      </c>
      <c r="H10" s="41">
        <f t="shared" si="1"/>
        <v>8000000</v>
      </c>
      <c r="I10" s="41">
        <f t="shared" si="2"/>
        <v>8000000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6.8">
      <c r="A11" s="1">
        <v>4</v>
      </c>
      <c r="B11" s="107"/>
      <c r="C11" s="10" t="s">
        <v>113</v>
      </c>
      <c r="D11" s="40">
        <v>135150</v>
      </c>
      <c r="E11" s="40">
        <v>135150</v>
      </c>
      <c r="F11" s="40">
        <v>135150</v>
      </c>
      <c r="G11" s="41">
        <f t="shared" si="0"/>
        <v>135150</v>
      </c>
      <c r="H11" s="41">
        <f t="shared" si="1"/>
        <v>135150</v>
      </c>
      <c r="I11" s="41">
        <f t="shared" si="2"/>
        <v>135150</v>
      </c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1:24" ht="16.8">
      <c r="A12" s="1">
        <v>5</v>
      </c>
      <c r="B12" s="107"/>
      <c r="C12" s="10" t="s">
        <v>613</v>
      </c>
      <c r="D12" s="40"/>
      <c r="E12" s="40">
        <v>2120685</v>
      </c>
      <c r="F12" s="40">
        <v>2120685</v>
      </c>
      <c r="G12" s="41">
        <f t="shared" si="0"/>
        <v>0</v>
      </c>
      <c r="H12" s="41">
        <f t="shared" si="1"/>
        <v>2120685</v>
      </c>
      <c r="I12" s="41">
        <f t="shared" si="2"/>
        <v>2120685</v>
      </c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</row>
    <row r="13" spans="1:24" ht="16.8">
      <c r="A13" s="1">
        <v>6</v>
      </c>
      <c r="B13" s="107" t="s">
        <v>614</v>
      </c>
      <c r="C13" s="14" t="s">
        <v>140</v>
      </c>
      <c r="D13" s="43">
        <f>SUM(D8:D12)</f>
        <v>82419270</v>
      </c>
      <c r="E13" s="43">
        <f>SUM(E8:E12)</f>
        <v>84539955</v>
      </c>
      <c r="F13" s="43">
        <f>SUM(F8:F12)</f>
        <v>84539955</v>
      </c>
      <c r="G13" s="43">
        <f t="shared" si="0"/>
        <v>82419270</v>
      </c>
      <c r="H13" s="43">
        <f t="shared" si="1"/>
        <v>84539955</v>
      </c>
      <c r="I13" s="43">
        <f t="shared" si="2"/>
        <v>84539955</v>
      </c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</row>
    <row r="14" spans="1:24" ht="33.75" customHeight="1">
      <c r="A14" s="1">
        <v>7</v>
      </c>
      <c r="B14" s="107"/>
      <c r="C14" s="10" t="s">
        <v>615</v>
      </c>
      <c r="D14" s="41">
        <v>52944750</v>
      </c>
      <c r="E14" s="41">
        <v>54170050</v>
      </c>
      <c r="F14" s="41">
        <v>54170050</v>
      </c>
      <c r="G14" s="41">
        <f t="shared" si="0"/>
        <v>52944750</v>
      </c>
      <c r="H14" s="41">
        <f t="shared" si="1"/>
        <v>54170050</v>
      </c>
      <c r="I14" s="41">
        <f t="shared" si="2"/>
        <v>54170050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6.8">
      <c r="A15" s="1">
        <v>8</v>
      </c>
      <c r="B15" s="107"/>
      <c r="C15" s="10" t="s">
        <v>613</v>
      </c>
      <c r="D15" s="41">
        <v>0</v>
      </c>
      <c r="E15" s="41">
        <v>6301070</v>
      </c>
      <c r="F15" s="41">
        <v>6301070</v>
      </c>
      <c r="G15" s="41">
        <f t="shared" si="0"/>
        <v>0</v>
      </c>
      <c r="H15" s="41">
        <f t="shared" si="1"/>
        <v>6301070</v>
      </c>
      <c r="I15" s="41">
        <f t="shared" si="2"/>
        <v>6301070</v>
      </c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</row>
    <row r="16" spans="1:24" ht="27.6">
      <c r="A16" s="1">
        <v>9</v>
      </c>
      <c r="B16" s="107" t="s">
        <v>616</v>
      </c>
      <c r="C16" s="14" t="s">
        <v>437</v>
      </c>
      <c r="D16" s="43">
        <f>SUM(D14:D15)</f>
        <v>52944750</v>
      </c>
      <c r="E16" s="43">
        <f>SUM(E14:E15)</f>
        <v>60471120</v>
      </c>
      <c r="F16" s="43">
        <f>SUM(F14:F15)</f>
        <v>60471120</v>
      </c>
      <c r="G16" s="41">
        <f t="shared" si="0"/>
        <v>52944750</v>
      </c>
      <c r="H16" s="41">
        <f t="shared" si="1"/>
        <v>60471120</v>
      </c>
      <c r="I16" s="41">
        <f t="shared" si="2"/>
        <v>60471120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6.8">
      <c r="A17" s="1">
        <v>10</v>
      </c>
      <c r="B17" s="107"/>
      <c r="C17" s="10" t="s">
        <v>141</v>
      </c>
      <c r="D17" s="41">
        <v>3729550</v>
      </c>
      <c r="E17" s="41">
        <v>4407650</v>
      </c>
      <c r="F17" s="41">
        <v>4407650</v>
      </c>
      <c r="G17" s="41">
        <f t="shared" si="0"/>
        <v>3729550</v>
      </c>
      <c r="H17" s="41">
        <f t="shared" si="1"/>
        <v>4407650</v>
      </c>
      <c r="I17" s="41">
        <f t="shared" si="2"/>
        <v>4407650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6.8">
      <c r="A18" s="1">
        <v>11</v>
      </c>
      <c r="B18" s="107"/>
      <c r="C18" s="10" t="s">
        <v>294</v>
      </c>
      <c r="D18" s="41">
        <v>6523000</v>
      </c>
      <c r="E18" s="41">
        <v>6523000</v>
      </c>
      <c r="F18" s="41">
        <v>6523000</v>
      </c>
      <c r="G18" s="41">
        <f t="shared" si="0"/>
        <v>6523000</v>
      </c>
      <c r="H18" s="41">
        <f t="shared" si="1"/>
        <v>6523000</v>
      </c>
      <c r="I18" s="41">
        <f t="shared" si="2"/>
        <v>6523000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6.8">
      <c r="A19" s="1">
        <v>12</v>
      </c>
      <c r="B19" s="107"/>
      <c r="C19" s="10" t="s">
        <v>398</v>
      </c>
      <c r="D19" s="40">
        <v>10200000</v>
      </c>
      <c r="E19" s="40">
        <v>10200000</v>
      </c>
      <c r="F19" s="40">
        <v>10200000</v>
      </c>
      <c r="G19" s="41">
        <f t="shared" si="0"/>
        <v>10200000</v>
      </c>
      <c r="H19" s="41">
        <f t="shared" si="1"/>
        <v>10200000</v>
      </c>
      <c r="I19" s="41">
        <f t="shared" si="2"/>
        <v>10200000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6.8">
      <c r="A20" s="1">
        <v>13</v>
      </c>
      <c r="B20" s="107"/>
      <c r="C20" s="10" t="s">
        <v>617</v>
      </c>
      <c r="D20" s="40">
        <v>2130000</v>
      </c>
      <c r="E20" s="40">
        <v>2130000</v>
      </c>
      <c r="F20" s="40">
        <v>2130000</v>
      </c>
      <c r="G20" s="41">
        <f t="shared" si="0"/>
        <v>2130000</v>
      </c>
      <c r="H20" s="41">
        <f t="shared" si="1"/>
        <v>2130000</v>
      </c>
      <c r="I20" s="41">
        <f t="shared" si="2"/>
        <v>2130000</v>
      </c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</row>
    <row r="21" spans="1:24" ht="16.8">
      <c r="A21" s="1">
        <v>14</v>
      </c>
      <c r="B21" s="107"/>
      <c r="C21" s="10" t="s">
        <v>399</v>
      </c>
      <c r="D21" s="40">
        <v>2285000</v>
      </c>
      <c r="E21" s="40">
        <v>2845000</v>
      </c>
      <c r="F21" s="40">
        <v>2845000</v>
      </c>
      <c r="G21" s="41">
        <f t="shared" si="0"/>
        <v>2285000</v>
      </c>
      <c r="H21" s="41">
        <f t="shared" si="1"/>
        <v>2845000</v>
      </c>
      <c r="I21" s="41">
        <f t="shared" si="2"/>
        <v>2845000</v>
      </c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</row>
    <row r="22" spans="1:24" ht="16.8">
      <c r="A22" s="1">
        <v>15</v>
      </c>
      <c r="B22" s="107"/>
      <c r="C22" s="10" t="s">
        <v>613</v>
      </c>
      <c r="D22" s="40">
        <v>0</v>
      </c>
      <c r="E22" s="40">
        <v>4767900</v>
      </c>
      <c r="F22" s="40">
        <v>4767900</v>
      </c>
      <c r="G22" s="41">
        <f t="shared" si="0"/>
        <v>0</v>
      </c>
      <c r="H22" s="41">
        <f t="shared" si="1"/>
        <v>4767900</v>
      </c>
      <c r="I22" s="41">
        <f t="shared" si="2"/>
        <v>4767900</v>
      </c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</row>
    <row r="23" spans="1:24" ht="27.6">
      <c r="A23" s="1">
        <v>16</v>
      </c>
      <c r="B23" s="107" t="s">
        <v>618</v>
      </c>
      <c r="C23" s="14" t="s">
        <v>88</v>
      </c>
      <c r="D23" s="43">
        <f>SUM(D17:D22)</f>
        <v>24867550</v>
      </c>
      <c r="E23" s="43">
        <f>SUM(E17:E22)</f>
        <v>30873550</v>
      </c>
      <c r="F23" s="43">
        <f>SUM(F17:F22)</f>
        <v>30873550</v>
      </c>
      <c r="G23" s="43">
        <f t="shared" si="0"/>
        <v>24867550</v>
      </c>
      <c r="H23" s="43">
        <f t="shared" si="1"/>
        <v>30873550</v>
      </c>
      <c r="I23" s="43">
        <f t="shared" si="2"/>
        <v>30873550</v>
      </c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</row>
    <row r="24" spans="1:24" ht="16.8">
      <c r="A24" s="1">
        <v>17</v>
      </c>
      <c r="B24" s="107"/>
      <c r="C24" s="10" t="s">
        <v>619</v>
      </c>
      <c r="D24" s="40">
        <v>7894033</v>
      </c>
      <c r="E24" s="40">
        <v>9275693</v>
      </c>
      <c r="F24" s="40">
        <v>9275693</v>
      </c>
      <c r="G24" s="41">
        <f t="shared" si="0"/>
        <v>7894033</v>
      </c>
      <c r="H24" s="41">
        <f t="shared" si="1"/>
        <v>9275693</v>
      </c>
      <c r="I24" s="41">
        <f t="shared" si="2"/>
        <v>9275693</v>
      </c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</row>
    <row r="25" spans="1:24" ht="16.8">
      <c r="A25" s="1">
        <v>18</v>
      </c>
      <c r="B25" s="107"/>
      <c r="C25" s="10" t="s">
        <v>613</v>
      </c>
      <c r="D25" s="40"/>
      <c r="E25" s="40">
        <v>244224</v>
      </c>
      <c r="F25" s="40">
        <v>244224</v>
      </c>
      <c r="G25" s="41">
        <f t="shared" si="0"/>
        <v>0</v>
      </c>
      <c r="H25" s="41">
        <f t="shared" si="1"/>
        <v>244224</v>
      </c>
      <c r="I25" s="41">
        <f t="shared" si="2"/>
        <v>244224</v>
      </c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</row>
    <row r="26" spans="1:24" ht="27.6">
      <c r="A26" s="1">
        <v>19</v>
      </c>
      <c r="B26" s="107" t="s">
        <v>620</v>
      </c>
      <c r="C26" s="14" t="s">
        <v>621</v>
      </c>
      <c r="D26" s="43">
        <f>SUM(D24:D25)</f>
        <v>7894033</v>
      </c>
      <c r="E26" s="43">
        <f t="shared" ref="E26:F26" si="3">SUM(E24:E25)</f>
        <v>9519917</v>
      </c>
      <c r="F26" s="43">
        <f t="shared" si="3"/>
        <v>9519917</v>
      </c>
      <c r="G26" s="43">
        <f t="shared" si="0"/>
        <v>7894033</v>
      </c>
      <c r="H26" s="43">
        <f t="shared" si="1"/>
        <v>9519917</v>
      </c>
      <c r="I26" s="43">
        <f t="shared" si="2"/>
        <v>9519917</v>
      </c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</row>
    <row r="27" spans="1:24" ht="16.8">
      <c r="A27" s="1">
        <v>20</v>
      </c>
      <c r="B27" s="107"/>
      <c r="C27" s="10" t="s">
        <v>89</v>
      </c>
      <c r="D27" s="41">
        <v>4490177</v>
      </c>
      <c r="E27" s="41">
        <v>4490177</v>
      </c>
      <c r="F27" s="41">
        <v>4490177</v>
      </c>
      <c r="G27" s="41">
        <f t="shared" si="0"/>
        <v>4490177</v>
      </c>
      <c r="H27" s="41">
        <f t="shared" si="1"/>
        <v>4490177</v>
      </c>
      <c r="I27" s="41">
        <f t="shared" si="2"/>
        <v>4490177</v>
      </c>
    </row>
    <row r="28" spans="1:24" ht="27.6">
      <c r="A28" s="1">
        <v>21</v>
      </c>
      <c r="B28" s="107" t="s">
        <v>622</v>
      </c>
      <c r="C28" s="14" t="s">
        <v>90</v>
      </c>
      <c r="D28" s="43">
        <f>D27</f>
        <v>4490177</v>
      </c>
      <c r="E28" s="43">
        <f>E27</f>
        <v>4490177</v>
      </c>
      <c r="F28" s="43">
        <f>F27</f>
        <v>4490177</v>
      </c>
      <c r="G28" s="43">
        <f t="shared" si="0"/>
        <v>4490177</v>
      </c>
      <c r="H28" s="43">
        <f t="shared" si="1"/>
        <v>4490177</v>
      </c>
      <c r="I28" s="43">
        <f t="shared" si="2"/>
        <v>4490177</v>
      </c>
    </row>
    <row r="29" spans="1:24" ht="16.8">
      <c r="A29" s="1">
        <v>22</v>
      </c>
      <c r="B29" s="107" t="s">
        <v>623</v>
      </c>
      <c r="C29" s="14" t="s">
        <v>624</v>
      </c>
      <c r="D29" s="43">
        <v>0</v>
      </c>
      <c r="E29" s="43">
        <v>41708470</v>
      </c>
      <c r="F29" s="43">
        <v>41708470</v>
      </c>
      <c r="G29" s="43">
        <f t="shared" si="0"/>
        <v>0</v>
      </c>
      <c r="H29" s="43">
        <f t="shared" si="1"/>
        <v>41708470</v>
      </c>
      <c r="I29" s="43">
        <f t="shared" si="2"/>
        <v>41708470</v>
      </c>
    </row>
    <row r="30" spans="1:24" ht="16.8">
      <c r="A30" s="1">
        <v>23</v>
      </c>
      <c r="B30" s="107" t="s">
        <v>625</v>
      </c>
      <c r="C30" s="14" t="s">
        <v>626</v>
      </c>
      <c r="D30" s="43">
        <v>0</v>
      </c>
      <c r="E30" s="43">
        <v>11524844</v>
      </c>
      <c r="F30" s="43">
        <v>11524844</v>
      </c>
      <c r="G30" s="43">
        <f t="shared" si="0"/>
        <v>0</v>
      </c>
      <c r="H30" s="43">
        <f t="shared" si="1"/>
        <v>11524844</v>
      </c>
      <c r="I30" s="43">
        <f t="shared" si="2"/>
        <v>11524844</v>
      </c>
    </row>
    <row r="31" spans="1:24" ht="16.8">
      <c r="A31" s="1">
        <v>24</v>
      </c>
      <c r="B31" s="107"/>
      <c r="C31" s="38" t="s">
        <v>142</v>
      </c>
      <c r="D31" s="43">
        <f>D30+D29+D28+D26+D23+D16+D13</f>
        <v>172615780</v>
      </c>
      <c r="E31" s="43">
        <f t="shared" ref="E31:F31" si="4">E30+E29+E28+E26+E23+E16+E13</f>
        <v>243128033</v>
      </c>
      <c r="F31" s="43">
        <f t="shared" si="4"/>
        <v>243128033</v>
      </c>
      <c r="G31" s="43">
        <f t="shared" si="0"/>
        <v>172615780</v>
      </c>
      <c r="H31" s="43">
        <f t="shared" si="1"/>
        <v>243128033</v>
      </c>
      <c r="I31" s="43">
        <f t="shared" si="2"/>
        <v>243128033</v>
      </c>
    </row>
  </sheetData>
  <phoneticPr fontId="5" type="noConversion"/>
  <pageMargins left="0.70866141732283472" right="0.70866141732283472" top="0.74803149606299213" bottom="0.74803149606299213" header="0.31496062992125984" footer="0.31496062992125984"/>
  <pageSetup paperSize="9" scale="56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3"/>
  <sheetViews>
    <sheetView view="pageBreakPreview" zoomScale="60" workbookViewId="0">
      <selection activeCell="F2" sqref="F2"/>
    </sheetView>
  </sheetViews>
  <sheetFormatPr defaultColWidth="9.109375" defaultRowHeight="13.2"/>
  <cols>
    <col min="1" max="1" width="9.109375" style="1"/>
    <col min="2" max="2" width="35.88671875" style="1" customWidth="1"/>
    <col min="3" max="3" width="17.33203125" style="1" customWidth="1"/>
    <col min="4" max="4" width="18" style="1" customWidth="1"/>
    <col min="5" max="5" width="19.88671875" style="1" customWidth="1"/>
    <col min="6" max="6" width="21.88671875" style="1" customWidth="1"/>
    <col min="7" max="7" width="37.33203125" style="23" customWidth="1"/>
    <col min="8" max="8" width="12.88671875" style="1" customWidth="1"/>
    <col min="9" max="9" width="13.33203125" style="1" customWidth="1"/>
    <col min="10" max="10" width="20.6640625" style="1" customWidth="1"/>
    <col min="11" max="11" width="18" style="1" customWidth="1"/>
    <col min="12" max="16384" width="9.109375" style="1"/>
  </cols>
  <sheetData>
    <row r="1" spans="1:8">
      <c r="B1" s="67"/>
      <c r="C1" s="67"/>
      <c r="D1" s="67"/>
      <c r="E1" s="67"/>
      <c r="F1" s="67"/>
      <c r="G1" s="68"/>
      <c r="H1" s="67"/>
    </row>
    <row r="2" spans="1:8">
      <c r="B2" s="67"/>
      <c r="C2" s="5"/>
      <c r="E2" s="67"/>
      <c r="F2" s="155" t="s">
        <v>736</v>
      </c>
      <c r="G2" s="68"/>
      <c r="H2" s="67"/>
    </row>
    <row r="3" spans="1:8">
      <c r="B3" s="67"/>
      <c r="C3" s="67"/>
      <c r="E3" s="67"/>
      <c r="F3" s="155"/>
      <c r="G3" s="68"/>
      <c r="H3" s="67"/>
    </row>
    <row r="4" spans="1:8" ht="20.399999999999999">
      <c r="B4" s="31"/>
      <c r="C4" s="67"/>
      <c r="E4" s="67"/>
      <c r="F4" s="155"/>
      <c r="G4" s="68"/>
      <c r="H4" s="67"/>
    </row>
    <row r="5" spans="1:8">
      <c r="B5" s="67"/>
      <c r="C5" s="67"/>
      <c r="E5" s="67"/>
      <c r="F5" s="67"/>
      <c r="G5" s="68"/>
      <c r="H5" s="67"/>
    </row>
    <row r="6" spans="1:8" ht="21">
      <c r="B6" s="86" t="s">
        <v>628</v>
      </c>
      <c r="C6" s="67"/>
      <c r="D6" s="66"/>
      <c r="E6" s="67"/>
      <c r="F6" s="67"/>
      <c r="G6" s="68"/>
      <c r="H6" s="67"/>
    </row>
    <row r="7" spans="1:8">
      <c r="B7" s="67"/>
      <c r="C7" s="67"/>
      <c r="D7" s="66"/>
      <c r="E7" s="67"/>
      <c r="F7" s="67" t="s">
        <v>85</v>
      </c>
      <c r="G7" s="68"/>
      <c r="H7" s="67"/>
    </row>
    <row r="8" spans="1:8" ht="26.4">
      <c r="B8" s="69" t="s">
        <v>1</v>
      </c>
      <c r="C8" s="70" t="s">
        <v>93</v>
      </c>
      <c r="D8" s="247" t="s">
        <v>94</v>
      </c>
      <c r="E8" s="70" t="s">
        <v>95</v>
      </c>
      <c r="F8" s="70" t="s">
        <v>96</v>
      </c>
    </row>
    <row r="9" spans="1:8">
      <c r="B9" s="71" t="s">
        <v>6</v>
      </c>
      <c r="C9" s="71" t="s">
        <v>7</v>
      </c>
      <c r="D9" s="259" t="s">
        <v>8</v>
      </c>
      <c r="E9" s="71" t="s">
        <v>9</v>
      </c>
      <c r="F9" s="71" t="s">
        <v>10</v>
      </c>
    </row>
    <row r="10" spans="1:8" ht="50.25" customHeight="1">
      <c r="A10" s="1">
        <v>1</v>
      </c>
      <c r="B10" s="185" t="s">
        <v>629</v>
      </c>
      <c r="C10" s="260">
        <v>834789617</v>
      </c>
      <c r="D10" s="260">
        <v>834789617</v>
      </c>
      <c r="E10" s="260">
        <f>D10-C10</f>
        <v>0</v>
      </c>
      <c r="F10" s="73" t="s">
        <v>630</v>
      </c>
    </row>
    <row r="11" spans="1:8" ht="50.25" customHeight="1">
      <c r="A11" s="1">
        <v>2</v>
      </c>
      <c r="B11" s="185" t="s">
        <v>631</v>
      </c>
      <c r="C11" s="260">
        <v>242942500</v>
      </c>
      <c r="D11" s="260">
        <f>C11+12125000</f>
        <v>255067500</v>
      </c>
      <c r="E11" s="260">
        <v>12125000</v>
      </c>
      <c r="F11" s="73" t="s">
        <v>632</v>
      </c>
    </row>
    <row r="12" spans="1:8" ht="39.6">
      <c r="A12" s="1">
        <v>3</v>
      </c>
      <c r="B12" s="185" t="s">
        <v>633</v>
      </c>
      <c r="C12" s="260">
        <v>92820000</v>
      </c>
      <c r="D12" s="260">
        <f>C12+25410000</f>
        <v>118230000</v>
      </c>
      <c r="E12" s="260">
        <v>25410000</v>
      </c>
      <c r="F12" s="73" t="s">
        <v>632</v>
      </c>
    </row>
    <row r="13" spans="1:8">
      <c r="A13" s="1">
        <v>4</v>
      </c>
      <c r="B13" s="72" t="s">
        <v>92</v>
      </c>
      <c r="C13" s="74">
        <f>SUM(C10:C12)</f>
        <v>1170552117</v>
      </c>
      <c r="D13" s="74">
        <f t="shared" ref="D13:E13" si="0">SUM(D10:D12)</f>
        <v>1208087117</v>
      </c>
      <c r="E13" s="74">
        <f t="shared" si="0"/>
        <v>37535000</v>
      </c>
      <c r="F13" s="74"/>
    </row>
  </sheetData>
  <phoneticPr fontId="5" type="noConversion"/>
  <pageMargins left="0.70866141732283472" right="0.70866141732283472" top="0.74803149606299213" bottom="0.74803149606299213" header="0.31496062992125984" footer="0.31496062992125984"/>
  <pageSetup paperSize="9" scale="83" orientation="landscape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V60"/>
  <sheetViews>
    <sheetView view="pageBreakPreview" zoomScale="60" zoomScaleNormal="60" workbookViewId="0">
      <selection activeCell="O1" sqref="O1"/>
    </sheetView>
  </sheetViews>
  <sheetFormatPr defaultColWidth="9.109375" defaultRowHeight="17.399999999999999"/>
  <cols>
    <col min="1" max="1" width="7.33203125" style="1" customWidth="1"/>
    <col min="2" max="2" width="36.6640625" style="75" customWidth="1"/>
    <col min="3" max="3" width="25.88671875" style="1" customWidth="1"/>
    <col min="4" max="4" width="22.6640625" style="1" customWidth="1"/>
    <col min="5" max="5" width="22.6640625" style="60" customWidth="1"/>
    <col min="6" max="6" width="17.88671875" style="60" customWidth="1"/>
    <col min="7" max="7" width="17.6640625" style="60" customWidth="1"/>
    <col min="8" max="8" width="18.77734375" style="60" customWidth="1"/>
    <col min="9" max="10" width="18.6640625" style="60" customWidth="1"/>
    <col min="11" max="11" width="18" style="60" customWidth="1"/>
    <col min="12" max="12" width="20.88671875" style="60" customWidth="1"/>
    <col min="13" max="13" width="18" style="60" customWidth="1"/>
    <col min="14" max="15" width="18.109375" style="60" customWidth="1"/>
    <col min="16" max="16" width="15.33203125" style="60" customWidth="1"/>
    <col min="17" max="17" width="18.88671875" style="60" customWidth="1"/>
    <col min="18" max="20" width="18.109375" style="60" customWidth="1"/>
    <col min="21" max="21" width="16.6640625" style="60" customWidth="1"/>
    <col min="22" max="22" width="15.6640625" style="60" customWidth="1"/>
    <col min="23" max="16384" width="9.109375" style="1"/>
  </cols>
  <sheetData>
    <row r="1" spans="1:20">
      <c r="E1" s="5"/>
      <c r="O1" s="155" t="s">
        <v>737</v>
      </c>
    </row>
    <row r="2" spans="1:20" ht="21">
      <c r="B2" s="86" t="s">
        <v>634</v>
      </c>
      <c r="O2" s="155"/>
    </row>
    <row r="3" spans="1:20">
      <c r="O3" s="155" t="s">
        <v>85</v>
      </c>
    </row>
    <row r="4" spans="1:20">
      <c r="B4" s="76" t="s">
        <v>97</v>
      </c>
      <c r="C4" s="60"/>
      <c r="D4" s="60"/>
    </row>
    <row r="5" spans="1:20" ht="69">
      <c r="B5" s="77" t="s">
        <v>1</v>
      </c>
      <c r="C5" s="8" t="s">
        <v>2</v>
      </c>
      <c r="D5" s="8" t="s">
        <v>80</v>
      </c>
      <c r="E5" s="8" t="s">
        <v>114</v>
      </c>
      <c r="F5" s="8" t="s">
        <v>3</v>
      </c>
      <c r="G5" s="8" t="s">
        <v>99</v>
      </c>
      <c r="H5" s="8" t="s">
        <v>129</v>
      </c>
      <c r="I5" s="8" t="s">
        <v>74</v>
      </c>
      <c r="J5" s="8" t="s">
        <v>100</v>
      </c>
      <c r="K5" s="8" t="s">
        <v>130</v>
      </c>
      <c r="L5" s="9" t="s">
        <v>4</v>
      </c>
      <c r="M5" s="9" t="s">
        <v>5</v>
      </c>
      <c r="N5" s="9" t="s">
        <v>131</v>
      </c>
      <c r="O5" s="9" t="s">
        <v>72</v>
      </c>
      <c r="P5" s="9" t="s">
        <v>73</v>
      </c>
      <c r="Q5" s="9" t="s">
        <v>75</v>
      </c>
      <c r="R5" s="9" t="s">
        <v>76</v>
      </c>
      <c r="S5" s="9" t="s">
        <v>118</v>
      </c>
      <c r="T5" s="9" t="s">
        <v>119</v>
      </c>
    </row>
    <row r="6" spans="1:20" ht="15">
      <c r="B6" s="78" t="s">
        <v>6</v>
      </c>
      <c r="C6" s="78" t="s">
        <v>7</v>
      </c>
      <c r="D6" s="78" t="s">
        <v>8</v>
      </c>
      <c r="E6" s="78" t="s">
        <v>9</v>
      </c>
      <c r="F6" s="78" t="s">
        <v>10</v>
      </c>
      <c r="G6" s="78" t="s">
        <v>11</v>
      </c>
      <c r="H6" s="78" t="s">
        <v>12</v>
      </c>
      <c r="I6" s="78" t="s">
        <v>13</v>
      </c>
      <c r="J6" s="78" t="s">
        <v>14</v>
      </c>
      <c r="K6" s="78" t="s">
        <v>15</v>
      </c>
      <c r="L6" s="78" t="s">
        <v>16</v>
      </c>
      <c r="M6" s="78" t="s">
        <v>17</v>
      </c>
      <c r="N6" s="78" t="s">
        <v>282</v>
      </c>
      <c r="O6" s="78" t="s">
        <v>78</v>
      </c>
      <c r="P6" s="78" t="s">
        <v>79</v>
      </c>
      <c r="Q6" s="78" t="s">
        <v>120</v>
      </c>
      <c r="R6" s="78" t="s">
        <v>121</v>
      </c>
      <c r="S6" s="78" t="s">
        <v>122</v>
      </c>
      <c r="T6" s="78" t="s">
        <v>123</v>
      </c>
    </row>
    <row r="7" spans="1:20" ht="52.2">
      <c r="A7" s="1">
        <v>1</v>
      </c>
      <c r="B7" s="186" t="s">
        <v>635</v>
      </c>
      <c r="C7" s="213">
        <f>1800000</f>
        <v>1800000</v>
      </c>
      <c r="D7" s="213">
        <v>661417</v>
      </c>
      <c r="E7" s="213">
        <v>661417</v>
      </c>
      <c r="F7" s="342"/>
      <c r="G7" s="342"/>
      <c r="H7" s="342"/>
      <c r="I7" s="342"/>
      <c r="J7" s="342"/>
      <c r="K7" s="342"/>
      <c r="L7" s="80">
        <f>C7+F7+I7</f>
        <v>1800000</v>
      </c>
      <c r="M7" s="80">
        <f>D7+G7+J7</f>
        <v>661417</v>
      </c>
      <c r="N7" s="80">
        <f>E7+H7+K7</f>
        <v>661417</v>
      </c>
      <c r="O7" s="80">
        <f>C7+F7+I7</f>
        <v>1800000</v>
      </c>
      <c r="P7" s="80"/>
      <c r="Q7" s="80">
        <f>D7+G7+J7</f>
        <v>661417</v>
      </c>
      <c r="R7" s="80"/>
      <c r="S7" s="80">
        <f>E7+H7+K7</f>
        <v>661417</v>
      </c>
      <c r="T7" s="79"/>
    </row>
    <row r="8" spans="1:20" ht="52.2">
      <c r="A8" s="1">
        <v>2</v>
      </c>
      <c r="B8" s="186" t="s">
        <v>636</v>
      </c>
      <c r="C8" s="213">
        <v>30000000</v>
      </c>
      <c r="D8" s="213">
        <v>28780000</v>
      </c>
      <c r="E8" s="213">
        <v>28780000</v>
      </c>
      <c r="F8" s="342"/>
      <c r="G8" s="342"/>
      <c r="H8" s="342"/>
      <c r="I8" s="342"/>
      <c r="J8" s="342"/>
      <c r="K8" s="342"/>
      <c r="L8" s="80">
        <f t="shared" ref="L8:L38" si="0">C8+F8+I8</f>
        <v>30000000</v>
      </c>
      <c r="M8" s="80">
        <f t="shared" ref="M8:M38" si="1">D8+G8+J8</f>
        <v>28780000</v>
      </c>
      <c r="N8" s="80">
        <f t="shared" ref="N8:N38" si="2">E8+H8+K8</f>
        <v>28780000</v>
      </c>
      <c r="O8" s="80">
        <f t="shared" ref="O8:O38" si="3">C8+F8+I8</f>
        <v>30000000</v>
      </c>
      <c r="P8" s="80"/>
      <c r="Q8" s="80">
        <f t="shared" ref="Q8:Q38" si="4">D8+G8+J8</f>
        <v>28780000</v>
      </c>
      <c r="R8" s="80"/>
      <c r="S8" s="80">
        <f t="shared" ref="S8:S38" si="5">E8+H8+K8</f>
        <v>28780000</v>
      </c>
      <c r="T8" s="79"/>
    </row>
    <row r="9" spans="1:20" ht="34.799999999999997">
      <c r="A9" s="1">
        <v>3</v>
      </c>
      <c r="B9" s="186" t="s">
        <v>637</v>
      </c>
      <c r="C9" s="213">
        <v>1000000</v>
      </c>
      <c r="D9" s="213">
        <v>1070000</v>
      </c>
      <c r="E9" s="213">
        <v>1070000</v>
      </c>
      <c r="F9" s="342"/>
      <c r="G9" s="342"/>
      <c r="H9" s="342"/>
      <c r="I9" s="342"/>
      <c r="J9" s="342"/>
      <c r="K9" s="342"/>
      <c r="L9" s="80">
        <f t="shared" si="0"/>
        <v>1000000</v>
      </c>
      <c r="M9" s="80">
        <f t="shared" si="1"/>
        <v>1070000</v>
      </c>
      <c r="N9" s="80">
        <f t="shared" si="2"/>
        <v>1070000</v>
      </c>
      <c r="O9" s="80">
        <f t="shared" si="3"/>
        <v>1000000</v>
      </c>
      <c r="P9" s="80"/>
      <c r="Q9" s="80">
        <f t="shared" si="4"/>
        <v>1070000</v>
      </c>
      <c r="R9" s="80"/>
      <c r="S9" s="80">
        <f t="shared" si="5"/>
        <v>1070000</v>
      </c>
      <c r="T9" s="79"/>
    </row>
    <row r="10" spans="1:20">
      <c r="A10" s="1">
        <v>4</v>
      </c>
      <c r="B10" s="186" t="s">
        <v>638</v>
      </c>
      <c r="C10" s="213">
        <f>20000000/1.27</f>
        <v>15748031.496062992</v>
      </c>
      <c r="D10" s="213"/>
      <c r="E10" s="213"/>
      <c r="F10" s="342"/>
      <c r="G10" s="342"/>
      <c r="H10" s="342"/>
      <c r="I10" s="342"/>
      <c r="J10" s="342"/>
      <c r="K10" s="342"/>
      <c r="L10" s="80">
        <f t="shared" si="0"/>
        <v>15748031.496062992</v>
      </c>
      <c r="M10" s="80">
        <f t="shared" si="1"/>
        <v>0</v>
      </c>
      <c r="N10" s="80">
        <f t="shared" si="2"/>
        <v>0</v>
      </c>
      <c r="O10" s="80">
        <f t="shared" si="3"/>
        <v>15748031.496062992</v>
      </c>
      <c r="P10" s="80"/>
      <c r="Q10" s="80">
        <f t="shared" si="4"/>
        <v>0</v>
      </c>
      <c r="R10" s="80"/>
      <c r="S10" s="80">
        <f t="shared" si="5"/>
        <v>0</v>
      </c>
      <c r="T10" s="79"/>
    </row>
    <row r="11" spans="1:20">
      <c r="A11" s="1">
        <v>5</v>
      </c>
      <c r="B11" s="214" t="s">
        <v>639</v>
      </c>
      <c r="C11" s="213">
        <f>14000000/1.27</f>
        <v>11023622.047244094</v>
      </c>
      <c r="D11" s="213">
        <v>11291293</v>
      </c>
      <c r="E11" s="213">
        <v>11291293</v>
      </c>
      <c r="F11" s="342"/>
      <c r="G11" s="342"/>
      <c r="H11" s="342"/>
      <c r="I11" s="342"/>
      <c r="J11" s="342"/>
      <c r="K11" s="342"/>
      <c r="L11" s="80">
        <f t="shared" si="0"/>
        <v>11023622.047244094</v>
      </c>
      <c r="M11" s="80">
        <f t="shared" si="1"/>
        <v>11291293</v>
      </c>
      <c r="N11" s="80">
        <f t="shared" si="2"/>
        <v>11291293</v>
      </c>
      <c r="O11" s="80">
        <f t="shared" si="3"/>
        <v>11023622.047244094</v>
      </c>
      <c r="P11" s="80"/>
      <c r="Q11" s="80">
        <f t="shared" si="4"/>
        <v>11291293</v>
      </c>
      <c r="R11" s="80"/>
      <c r="S11" s="80">
        <f t="shared" si="5"/>
        <v>11291293</v>
      </c>
      <c r="T11" s="79"/>
    </row>
    <row r="12" spans="1:20">
      <c r="A12" s="1">
        <v>6</v>
      </c>
      <c r="B12" s="214" t="s">
        <v>640</v>
      </c>
      <c r="C12" s="213">
        <f>3500000/1.27</f>
        <v>2755905.5118110236</v>
      </c>
      <c r="D12" s="213">
        <v>0</v>
      </c>
      <c r="E12" s="213">
        <v>0</v>
      </c>
      <c r="F12" s="342"/>
      <c r="G12" s="342"/>
      <c r="H12" s="342"/>
      <c r="I12" s="342"/>
      <c r="J12" s="342"/>
      <c r="K12" s="342"/>
      <c r="L12" s="80">
        <f t="shared" si="0"/>
        <v>2755905.5118110236</v>
      </c>
      <c r="M12" s="80">
        <f t="shared" si="1"/>
        <v>0</v>
      </c>
      <c r="N12" s="80">
        <f t="shared" si="2"/>
        <v>0</v>
      </c>
      <c r="O12" s="80">
        <f t="shared" si="3"/>
        <v>2755905.5118110236</v>
      </c>
      <c r="P12" s="80"/>
      <c r="Q12" s="80">
        <f t="shared" si="4"/>
        <v>0</v>
      </c>
      <c r="R12" s="80"/>
      <c r="S12" s="80">
        <f t="shared" si="5"/>
        <v>0</v>
      </c>
      <c r="T12" s="79"/>
    </row>
    <row r="13" spans="1:20">
      <c r="A13" s="1">
        <v>7</v>
      </c>
      <c r="B13" s="214" t="s">
        <v>641</v>
      </c>
      <c r="C13" s="213">
        <f>2000000/1.27</f>
        <v>1574803.1496062991</v>
      </c>
      <c r="D13" s="213">
        <v>0</v>
      </c>
      <c r="E13" s="213">
        <v>0</v>
      </c>
      <c r="F13" s="342"/>
      <c r="G13" s="342"/>
      <c r="H13" s="342"/>
      <c r="I13" s="342"/>
      <c r="J13" s="342"/>
      <c r="K13" s="342"/>
      <c r="L13" s="80">
        <f t="shared" si="0"/>
        <v>1574803.1496062991</v>
      </c>
      <c r="M13" s="80">
        <f t="shared" si="1"/>
        <v>0</v>
      </c>
      <c r="N13" s="80">
        <f t="shared" si="2"/>
        <v>0</v>
      </c>
      <c r="O13" s="80">
        <f t="shared" si="3"/>
        <v>1574803.1496062991</v>
      </c>
      <c r="P13" s="80"/>
      <c r="Q13" s="80">
        <f t="shared" si="4"/>
        <v>0</v>
      </c>
      <c r="R13" s="80"/>
      <c r="S13" s="80">
        <f t="shared" si="5"/>
        <v>0</v>
      </c>
      <c r="T13" s="79"/>
    </row>
    <row r="14" spans="1:20">
      <c r="A14" s="1">
        <v>8</v>
      </c>
      <c r="B14" s="186" t="s">
        <v>642</v>
      </c>
      <c r="C14" s="213">
        <f>12000000/1.27</f>
        <v>9448818.8976377957</v>
      </c>
      <c r="D14" s="213">
        <v>8543070</v>
      </c>
      <c r="E14" s="213">
        <v>8543070</v>
      </c>
      <c r="F14" s="342"/>
      <c r="G14" s="342"/>
      <c r="H14" s="342"/>
      <c r="I14" s="342"/>
      <c r="J14" s="342"/>
      <c r="K14" s="342"/>
      <c r="L14" s="80">
        <f t="shared" si="0"/>
        <v>9448818.8976377957</v>
      </c>
      <c r="M14" s="80">
        <f t="shared" si="1"/>
        <v>8543070</v>
      </c>
      <c r="N14" s="80">
        <f t="shared" si="2"/>
        <v>8543070</v>
      </c>
      <c r="O14" s="80">
        <f t="shared" si="3"/>
        <v>9448818.8976377957</v>
      </c>
      <c r="P14" s="80"/>
      <c r="Q14" s="80">
        <f t="shared" si="4"/>
        <v>8543070</v>
      </c>
      <c r="R14" s="80"/>
      <c r="S14" s="80">
        <f t="shared" si="5"/>
        <v>8543070</v>
      </c>
      <c r="T14" s="79"/>
    </row>
    <row r="15" spans="1:20">
      <c r="A15" s="1">
        <v>9</v>
      </c>
      <c r="B15" s="186" t="s">
        <v>643</v>
      </c>
      <c r="C15" s="213">
        <f>12000000/1.27</f>
        <v>9448818.8976377957</v>
      </c>
      <c r="D15" s="213">
        <v>0</v>
      </c>
      <c r="E15" s="213">
        <v>0</v>
      </c>
      <c r="F15" s="342"/>
      <c r="G15" s="342"/>
      <c r="H15" s="342"/>
      <c r="I15" s="342"/>
      <c r="J15" s="342"/>
      <c r="K15" s="342"/>
      <c r="L15" s="80">
        <f t="shared" si="0"/>
        <v>9448818.8976377957</v>
      </c>
      <c r="M15" s="80">
        <f t="shared" si="1"/>
        <v>0</v>
      </c>
      <c r="N15" s="80">
        <f t="shared" si="2"/>
        <v>0</v>
      </c>
      <c r="O15" s="80">
        <f t="shared" si="3"/>
        <v>9448818.8976377957</v>
      </c>
      <c r="P15" s="80"/>
      <c r="Q15" s="80">
        <f t="shared" si="4"/>
        <v>0</v>
      </c>
      <c r="R15" s="80"/>
      <c r="S15" s="80">
        <f t="shared" si="5"/>
        <v>0</v>
      </c>
      <c r="T15" s="79"/>
    </row>
    <row r="16" spans="1:20">
      <c r="A16" s="1">
        <v>10</v>
      </c>
      <c r="B16" s="186" t="s">
        <v>644</v>
      </c>
      <c r="C16" s="213">
        <f>2000000/1.27</f>
        <v>1574803.1496062991</v>
      </c>
      <c r="D16" s="213"/>
      <c r="E16" s="213"/>
      <c r="F16" s="342"/>
      <c r="G16" s="342"/>
      <c r="H16" s="342"/>
      <c r="I16" s="342"/>
      <c r="J16" s="342"/>
      <c r="K16" s="342"/>
      <c r="L16" s="80">
        <f t="shared" si="0"/>
        <v>1574803.1496062991</v>
      </c>
      <c r="M16" s="80">
        <f t="shared" si="1"/>
        <v>0</v>
      </c>
      <c r="N16" s="80">
        <f t="shared" si="2"/>
        <v>0</v>
      </c>
      <c r="O16" s="80">
        <f t="shared" si="3"/>
        <v>1574803.1496062991</v>
      </c>
      <c r="P16" s="80"/>
      <c r="Q16" s="80">
        <f t="shared" si="4"/>
        <v>0</v>
      </c>
      <c r="R16" s="80"/>
      <c r="S16" s="80">
        <f t="shared" si="5"/>
        <v>0</v>
      </c>
      <c r="T16" s="79"/>
    </row>
    <row r="17" spans="1:20" ht="34.799999999999997">
      <c r="A17" s="1">
        <v>11</v>
      </c>
      <c r="B17" s="271" t="s">
        <v>645</v>
      </c>
      <c r="C17" s="272">
        <f>(242500000-800000)/1.27</f>
        <v>190314960.62992126</v>
      </c>
      <c r="D17" s="272">
        <f>61371865+14061610</f>
        <v>75433475</v>
      </c>
      <c r="E17" s="272">
        <f>61371865+14061610</f>
        <v>75433475</v>
      </c>
      <c r="F17" s="342"/>
      <c r="G17" s="342"/>
      <c r="H17" s="342"/>
      <c r="I17" s="342"/>
      <c r="J17" s="342"/>
      <c r="K17" s="342"/>
      <c r="L17" s="80">
        <f t="shared" si="0"/>
        <v>190314960.62992126</v>
      </c>
      <c r="M17" s="80">
        <f t="shared" si="1"/>
        <v>75433475</v>
      </c>
      <c r="N17" s="80">
        <f t="shared" si="2"/>
        <v>75433475</v>
      </c>
      <c r="O17" s="80">
        <f t="shared" si="3"/>
        <v>190314960.62992126</v>
      </c>
      <c r="P17" s="80"/>
      <c r="Q17" s="80">
        <f t="shared" si="4"/>
        <v>75433475</v>
      </c>
      <c r="R17" s="80"/>
      <c r="S17" s="80">
        <f t="shared" si="5"/>
        <v>75433475</v>
      </c>
      <c r="T17" s="79"/>
    </row>
    <row r="18" spans="1:20">
      <c r="A18" s="1">
        <v>12</v>
      </c>
      <c r="B18" s="271" t="s">
        <v>438</v>
      </c>
      <c r="C18" s="272">
        <f>70946111/1.27+45000000/1.27</f>
        <v>91296150.393700778</v>
      </c>
      <c r="D18" s="272">
        <v>92637300</v>
      </c>
      <c r="E18" s="272">
        <v>92637300</v>
      </c>
      <c r="F18" s="342"/>
      <c r="G18" s="342"/>
      <c r="H18" s="342"/>
      <c r="I18" s="342"/>
      <c r="J18" s="342"/>
      <c r="K18" s="342"/>
      <c r="L18" s="80">
        <f t="shared" si="0"/>
        <v>91296150.393700778</v>
      </c>
      <c r="M18" s="80">
        <f t="shared" si="1"/>
        <v>92637300</v>
      </c>
      <c r="N18" s="80">
        <f t="shared" si="2"/>
        <v>92637300</v>
      </c>
      <c r="O18" s="80">
        <f t="shared" si="3"/>
        <v>91296150.393700778</v>
      </c>
      <c r="P18" s="80"/>
      <c r="Q18" s="80">
        <f t="shared" si="4"/>
        <v>92637300</v>
      </c>
      <c r="R18" s="80"/>
      <c r="S18" s="80">
        <f t="shared" si="5"/>
        <v>92637300</v>
      </c>
      <c r="T18" s="79"/>
    </row>
    <row r="19" spans="1:20">
      <c r="A19" s="1">
        <v>13</v>
      </c>
      <c r="B19" s="339" t="s">
        <v>646</v>
      </c>
      <c r="C19" s="213"/>
      <c r="D19" s="213">
        <v>1100000</v>
      </c>
      <c r="E19" s="213">
        <v>1100000</v>
      </c>
      <c r="F19" s="342"/>
      <c r="G19" s="342"/>
      <c r="H19" s="342"/>
      <c r="I19" s="342"/>
      <c r="J19" s="342"/>
      <c r="K19" s="342"/>
      <c r="L19" s="80">
        <f t="shared" si="0"/>
        <v>0</v>
      </c>
      <c r="M19" s="80">
        <f t="shared" si="1"/>
        <v>1100000</v>
      </c>
      <c r="N19" s="80">
        <f t="shared" si="2"/>
        <v>1100000</v>
      </c>
      <c r="O19" s="80">
        <f t="shared" si="3"/>
        <v>0</v>
      </c>
      <c r="P19" s="80"/>
      <c r="Q19" s="80">
        <f t="shared" si="4"/>
        <v>1100000</v>
      </c>
      <c r="R19" s="80"/>
      <c r="S19" s="80">
        <f t="shared" si="5"/>
        <v>1100000</v>
      </c>
      <c r="T19" s="79"/>
    </row>
    <row r="20" spans="1:20">
      <c r="A20" s="1">
        <v>14</v>
      </c>
      <c r="B20" s="339" t="s">
        <v>551</v>
      </c>
      <c r="C20" s="213"/>
      <c r="D20" s="213">
        <v>141094</v>
      </c>
      <c r="E20" s="213">
        <v>141094</v>
      </c>
      <c r="F20" s="342"/>
      <c r="G20" s="342"/>
      <c r="H20" s="342"/>
      <c r="I20" s="342"/>
      <c r="J20" s="342"/>
      <c r="K20" s="342"/>
      <c r="L20" s="80">
        <f t="shared" si="0"/>
        <v>0</v>
      </c>
      <c r="M20" s="80">
        <f t="shared" si="1"/>
        <v>141094</v>
      </c>
      <c r="N20" s="80">
        <f t="shared" si="2"/>
        <v>141094</v>
      </c>
      <c r="O20" s="80">
        <f t="shared" si="3"/>
        <v>0</v>
      </c>
      <c r="P20" s="80"/>
      <c r="Q20" s="80">
        <f t="shared" si="4"/>
        <v>141094</v>
      </c>
      <c r="R20" s="80"/>
      <c r="S20" s="80">
        <f t="shared" si="5"/>
        <v>141094</v>
      </c>
      <c r="T20" s="79"/>
    </row>
    <row r="21" spans="1:20">
      <c r="A21" s="1">
        <v>15</v>
      </c>
      <c r="B21" s="339" t="s">
        <v>647</v>
      </c>
      <c r="C21" s="213"/>
      <c r="D21" s="213">
        <v>198331</v>
      </c>
      <c r="E21" s="213">
        <v>198331</v>
      </c>
      <c r="F21" s="342"/>
      <c r="G21" s="342"/>
      <c r="H21" s="342"/>
      <c r="I21" s="342"/>
      <c r="J21" s="342"/>
      <c r="K21" s="342"/>
      <c r="L21" s="80">
        <f t="shared" si="0"/>
        <v>0</v>
      </c>
      <c r="M21" s="80">
        <f t="shared" si="1"/>
        <v>198331</v>
      </c>
      <c r="N21" s="80">
        <f t="shared" si="2"/>
        <v>198331</v>
      </c>
      <c r="O21" s="80">
        <f t="shared" si="3"/>
        <v>0</v>
      </c>
      <c r="P21" s="80"/>
      <c r="Q21" s="80">
        <f t="shared" si="4"/>
        <v>198331</v>
      </c>
      <c r="R21" s="80"/>
      <c r="S21" s="80">
        <f t="shared" si="5"/>
        <v>198331</v>
      </c>
      <c r="T21" s="79"/>
    </row>
    <row r="22" spans="1:20" ht="34.799999999999997">
      <c r="A22" s="1">
        <v>16</v>
      </c>
      <c r="B22" s="339" t="s">
        <v>648</v>
      </c>
      <c r="C22" s="213"/>
      <c r="D22" s="213">
        <v>7470000</v>
      </c>
      <c r="E22" s="213">
        <v>7470000</v>
      </c>
      <c r="F22" s="342"/>
      <c r="G22" s="342"/>
      <c r="H22" s="342"/>
      <c r="I22" s="342"/>
      <c r="J22" s="342"/>
      <c r="K22" s="342"/>
      <c r="L22" s="80">
        <f t="shared" si="0"/>
        <v>0</v>
      </c>
      <c r="M22" s="80">
        <f t="shared" si="1"/>
        <v>7470000</v>
      </c>
      <c r="N22" s="80">
        <f t="shared" si="2"/>
        <v>7470000</v>
      </c>
      <c r="O22" s="80">
        <f t="shared" si="3"/>
        <v>0</v>
      </c>
      <c r="P22" s="80"/>
      <c r="Q22" s="80">
        <f t="shared" si="4"/>
        <v>7470000</v>
      </c>
      <c r="R22" s="80"/>
      <c r="S22" s="80">
        <f t="shared" si="5"/>
        <v>7470000</v>
      </c>
      <c r="T22" s="79"/>
    </row>
    <row r="23" spans="1:20">
      <c r="A23" s="1">
        <v>17</v>
      </c>
      <c r="B23" s="339"/>
      <c r="C23" s="213"/>
      <c r="D23" s="213"/>
      <c r="E23" s="251"/>
      <c r="F23" s="342"/>
      <c r="G23" s="342"/>
      <c r="H23" s="342"/>
      <c r="I23" s="342"/>
      <c r="J23" s="342"/>
      <c r="K23" s="342"/>
      <c r="L23" s="80">
        <f t="shared" si="0"/>
        <v>0</v>
      </c>
      <c r="M23" s="80">
        <f t="shared" si="1"/>
        <v>0</v>
      </c>
      <c r="N23" s="80">
        <f t="shared" si="2"/>
        <v>0</v>
      </c>
      <c r="O23" s="80">
        <f t="shared" si="3"/>
        <v>0</v>
      </c>
      <c r="P23" s="80"/>
      <c r="Q23" s="80">
        <f t="shared" si="4"/>
        <v>0</v>
      </c>
      <c r="R23" s="80"/>
      <c r="S23" s="80">
        <f t="shared" si="5"/>
        <v>0</v>
      </c>
      <c r="T23" s="79"/>
    </row>
    <row r="24" spans="1:20">
      <c r="A24" s="1">
        <v>18</v>
      </c>
      <c r="B24" s="186" t="s">
        <v>649</v>
      </c>
      <c r="C24" s="213"/>
      <c r="D24" s="213"/>
      <c r="E24" s="251"/>
      <c r="F24" s="213">
        <v>157480</v>
      </c>
      <c r="G24" s="213">
        <v>114169</v>
      </c>
      <c r="H24" s="213">
        <v>114169</v>
      </c>
      <c r="I24" s="342"/>
      <c r="J24" s="342"/>
      <c r="K24" s="342"/>
      <c r="L24" s="80">
        <f t="shared" si="0"/>
        <v>157480</v>
      </c>
      <c r="M24" s="80">
        <f t="shared" si="1"/>
        <v>114169</v>
      </c>
      <c r="N24" s="80">
        <f t="shared" si="2"/>
        <v>114169</v>
      </c>
      <c r="O24" s="80">
        <f t="shared" si="3"/>
        <v>157480</v>
      </c>
      <c r="P24" s="80"/>
      <c r="Q24" s="80">
        <f t="shared" si="4"/>
        <v>114169</v>
      </c>
      <c r="R24" s="80"/>
      <c r="S24" s="80">
        <f t="shared" si="5"/>
        <v>114169</v>
      </c>
      <c r="T24" s="79"/>
    </row>
    <row r="25" spans="1:20" ht="34.799999999999997">
      <c r="A25" s="1">
        <v>19</v>
      </c>
      <c r="B25" s="186" t="s">
        <v>650</v>
      </c>
      <c r="C25" s="213"/>
      <c r="D25" s="213"/>
      <c r="E25" s="251"/>
      <c r="F25" s="213"/>
      <c r="G25" s="213">
        <v>438000</v>
      </c>
      <c r="H25" s="213">
        <v>438000</v>
      </c>
      <c r="I25" s="342"/>
      <c r="J25" s="342"/>
      <c r="K25" s="342"/>
      <c r="L25" s="80">
        <f t="shared" si="0"/>
        <v>0</v>
      </c>
      <c r="M25" s="80">
        <f t="shared" si="1"/>
        <v>438000</v>
      </c>
      <c r="N25" s="80">
        <f t="shared" si="2"/>
        <v>438000</v>
      </c>
      <c r="O25" s="80">
        <f t="shared" si="3"/>
        <v>0</v>
      </c>
      <c r="P25" s="80"/>
      <c r="Q25" s="80">
        <f t="shared" si="4"/>
        <v>438000</v>
      </c>
      <c r="R25" s="80"/>
      <c r="S25" s="80">
        <f t="shared" si="5"/>
        <v>438000</v>
      </c>
      <c r="T25" s="79"/>
    </row>
    <row r="26" spans="1:20">
      <c r="A26" s="1">
        <v>20</v>
      </c>
      <c r="B26" s="186" t="s">
        <v>651</v>
      </c>
      <c r="C26" s="213"/>
      <c r="D26" s="213"/>
      <c r="E26" s="251"/>
      <c r="F26" s="213"/>
      <c r="G26" s="213">
        <v>2600000</v>
      </c>
      <c r="H26" s="213">
        <v>2600000</v>
      </c>
      <c r="I26" s="342"/>
      <c r="J26" s="342"/>
      <c r="K26" s="342"/>
      <c r="L26" s="80">
        <f t="shared" si="0"/>
        <v>0</v>
      </c>
      <c r="M26" s="80">
        <f t="shared" si="1"/>
        <v>2600000</v>
      </c>
      <c r="N26" s="80">
        <f t="shared" si="2"/>
        <v>2600000</v>
      </c>
      <c r="O26" s="80">
        <f t="shared" si="3"/>
        <v>0</v>
      </c>
      <c r="P26" s="80"/>
      <c r="Q26" s="80">
        <f t="shared" si="4"/>
        <v>2600000</v>
      </c>
      <c r="R26" s="80"/>
      <c r="S26" s="80">
        <f t="shared" si="5"/>
        <v>2600000</v>
      </c>
      <c r="T26" s="79"/>
    </row>
    <row r="27" spans="1:20">
      <c r="A27" s="1">
        <v>21</v>
      </c>
      <c r="B27" s="186"/>
      <c r="C27" s="213"/>
      <c r="D27" s="213"/>
      <c r="E27" s="251"/>
      <c r="F27" s="342"/>
      <c r="G27" s="342"/>
      <c r="H27" s="342"/>
      <c r="I27" s="342"/>
      <c r="J27" s="342"/>
      <c r="K27" s="342"/>
      <c r="L27" s="80">
        <f t="shared" si="0"/>
        <v>0</v>
      </c>
      <c r="M27" s="80">
        <f t="shared" si="1"/>
        <v>0</v>
      </c>
      <c r="N27" s="80">
        <f t="shared" si="2"/>
        <v>0</v>
      </c>
      <c r="O27" s="80">
        <f t="shared" si="3"/>
        <v>0</v>
      </c>
      <c r="P27" s="80"/>
      <c r="Q27" s="80">
        <f t="shared" si="4"/>
        <v>0</v>
      </c>
      <c r="R27" s="80"/>
      <c r="S27" s="80">
        <f t="shared" si="5"/>
        <v>0</v>
      </c>
      <c r="T27" s="79"/>
    </row>
    <row r="28" spans="1:20">
      <c r="A28" s="1">
        <v>22</v>
      </c>
      <c r="B28" s="186" t="s">
        <v>556</v>
      </c>
      <c r="C28" s="213"/>
      <c r="D28" s="213"/>
      <c r="E28" s="251"/>
      <c r="F28" s="342"/>
      <c r="G28" s="342"/>
      <c r="H28" s="342"/>
      <c r="I28" s="213">
        <v>236220</v>
      </c>
      <c r="J28" s="213">
        <v>0</v>
      </c>
      <c r="K28" s="213">
        <v>0</v>
      </c>
      <c r="L28" s="80">
        <f t="shared" si="0"/>
        <v>236220</v>
      </c>
      <c r="M28" s="80">
        <f t="shared" si="1"/>
        <v>0</v>
      </c>
      <c r="N28" s="80">
        <f t="shared" si="2"/>
        <v>0</v>
      </c>
      <c r="O28" s="80">
        <f t="shared" si="3"/>
        <v>236220</v>
      </c>
      <c r="P28" s="80"/>
      <c r="Q28" s="80">
        <f t="shared" si="4"/>
        <v>0</v>
      </c>
      <c r="R28" s="80"/>
      <c r="S28" s="80">
        <f t="shared" si="5"/>
        <v>0</v>
      </c>
      <c r="T28" s="79"/>
    </row>
    <row r="29" spans="1:20">
      <c r="A29" s="1">
        <v>23</v>
      </c>
      <c r="B29" s="214" t="s">
        <v>652</v>
      </c>
      <c r="C29" s="213"/>
      <c r="D29" s="213"/>
      <c r="E29" s="213"/>
      <c r="F29" s="213"/>
      <c r="G29" s="213"/>
      <c r="H29" s="213"/>
      <c r="I29" s="213">
        <v>629922</v>
      </c>
      <c r="J29" s="213">
        <v>715291</v>
      </c>
      <c r="K29" s="213">
        <v>715291</v>
      </c>
      <c r="L29" s="80">
        <f t="shared" si="0"/>
        <v>629922</v>
      </c>
      <c r="M29" s="80">
        <f t="shared" si="1"/>
        <v>715291</v>
      </c>
      <c r="N29" s="80">
        <f t="shared" si="2"/>
        <v>715291</v>
      </c>
      <c r="O29" s="80">
        <f t="shared" si="3"/>
        <v>629922</v>
      </c>
      <c r="P29" s="80"/>
      <c r="Q29" s="80">
        <f t="shared" si="4"/>
        <v>715291</v>
      </c>
      <c r="R29" s="80"/>
      <c r="S29" s="80">
        <f t="shared" si="5"/>
        <v>715291</v>
      </c>
      <c r="T29" s="79"/>
    </row>
    <row r="30" spans="1:20">
      <c r="A30" s="1">
        <v>24</v>
      </c>
      <c r="B30" s="186" t="s">
        <v>653</v>
      </c>
      <c r="C30" s="213"/>
      <c r="D30" s="213"/>
      <c r="E30" s="213"/>
      <c r="F30" s="213"/>
      <c r="G30" s="213"/>
      <c r="H30" s="213"/>
      <c r="I30" s="213"/>
      <c r="J30" s="213">
        <v>181095</v>
      </c>
      <c r="K30" s="213">
        <v>181095</v>
      </c>
      <c r="L30" s="80">
        <f t="shared" si="0"/>
        <v>0</v>
      </c>
      <c r="M30" s="80">
        <f t="shared" si="1"/>
        <v>181095</v>
      </c>
      <c r="N30" s="80">
        <f t="shared" si="2"/>
        <v>181095</v>
      </c>
      <c r="O30" s="80">
        <f t="shared" si="3"/>
        <v>0</v>
      </c>
      <c r="P30" s="80"/>
      <c r="Q30" s="80">
        <f t="shared" si="4"/>
        <v>181095</v>
      </c>
      <c r="R30" s="80"/>
      <c r="S30" s="80">
        <f t="shared" si="5"/>
        <v>181095</v>
      </c>
      <c r="T30" s="79"/>
    </row>
    <row r="31" spans="1:20">
      <c r="A31" s="1">
        <v>25</v>
      </c>
      <c r="B31" s="186"/>
      <c r="C31" s="213"/>
      <c r="D31" s="213"/>
      <c r="E31" s="340"/>
      <c r="F31" s="340"/>
      <c r="G31" s="213"/>
      <c r="H31" s="213"/>
      <c r="I31" s="342"/>
      <c r="J31" s="342"/>
      <c r="K31" s="342"/>
      <c r="L31" s="80">
        <f t="shared" si="0"/>
        <v>0</v>
      </c>
      <c r="M31" s="80">
        <f t="shared" si="1"/>
        <v>0</v>
      </c>
      <c r="N31" s="80">
        <f t="shared" si="2"/>
        <v>0</v>
      </c>
      <c r="O31" s="80">
        <f t="shared" si="3"/>
        <v>0</v>
      </c>
      <c r="P31" s="80"/>
      <c r="Q31" s="80">
        <f t="shared" si="4"/>
        <v>0</v>
      </c>
      <c r="R31" s="80"/>
      <c r="S31" s="80">
        <f t="shared" si="5"/>
        <v>0</v>
      </c>
      <c r="T31" s="79"/>
    </row>
    <row r="32" spans="1:20">
      <c r="A32" s="1">
        <v>26</v>
      </c>
      <c r="B32" s="186"/>
      <c r="C32" s="215"/>
      <c r="D32" s="215"/>
      <c r="E32" s="340"/>
      <c r="F32" s="342"/>
      <c r="G32" s="213"/>
      <c r="H32" s="213"/>
      <c r="I32" s="213"/>
      <c r="J32" s="213"/>
      <c r="K32" s="213"/>
      <c r="L32" s="80">
        <f t="shared" si="0"/>
        <v>0</v>
      </c>
      <c r="M32" s="80">
        <f t="shared" si="1"/>
        <v>0</v>
      </c>
      <c r="N32" s="80">
        <f t="shared" si="2"/>
        <v>0</v>
      </c>
      <c r="O32" s="80">
        <f t="shared" si="3"/>
        <v>0</v>
      </c>
      <c r="P32" s="80"/>
      <c r="Q32" s="80">
        <f t="shared" si="4"/>
        <v>0</v>
      </c>
      <c r="R32" s="80"/>
      <c r="S32" s="80">
        <f t="shared" si="5"/>
        <v>0</v>
      </c>
      <c r="T32" s="79"/>
    </row>
    <row r="33" spans="1:22">
      <c r="A33" s="1">
        <v>27</v>
      </c>
      <c r="B33" s="364"/>
      <c r="C33" s="367"/>
      <c r="D33" s="367"/>
      <c r="E33" s="366"/>
      <c r="F33" s="342"/>
      <c r="G33" s="213"/>
      <c r="H33" s="213"/>
      <c r="I33" s="213"/>
      <c r="J33" s="213"/>
      <c r="K33" s="213"/>
      <c r="L33" s="80">
        <f t="shared" si="0"/>
        <v>0</v>
      </c>
      <c r="M33" s="80">
        <f t="shared" si="1"/>
        <v>0</v>
      </c>
      <c r="N33" s="80">
        <f t="shared" si="2"/>
        <v>0</v>
      </c>
      <c r="O33" s="80">
        <f t="shared" si="3"/>
        <v>0</v>
      </c>
      <c r="P33" s="80"/>
      <c r="Q33" s="80">
        <f t="shared" si="4"/>
        <v>0</v>
      </c>
      <c r="R33" s="80"/>
      <c r="S33" s="80">
        <f t="shared" si="5"/>
        <v>0</v>
      </c>
      <c r="T33" s="79"/>
    </row>
    <row r="34" spans="1:22">
      <c r="A34" s="1">
        <v>28</v>
      </c>
      <c r="B34" s="364"/>
      <c r="C34" s="367"/>
      <c r="D34" s="367"/>
      <c r="E34" s="366"/>
      <c r="F34" s="342"/>
      <c r="G34" s="213"/>
      <c r="H34" s="213"/>
      <c r="I34" s="342"/>
      <c r="J34" s="342"/>
      <c r="K34" s="342"/>
      <c r="L34" s="80">
        <f t="shared" si="0"/>
        <v>0</v>
      </c>
      <c r="M34" s="80">
        <f t="shared" si="1"/>
        <v>0</v>
      </c>
      <c r="N34" s="80">
        <f t="shared" si="2"/>
        <v>0</v>
      </c>
      <c r="O34" s="80">
        <f t="shared" si="3"/>
        <v>0</v>
      </c>
      <c r="P34" s="80"/>
      <c r="Q34" s="80">
        <f t="shared" si="4"/>
        <v>0</v>
      </c>
      <c r="R34" s="80"/>
      <c r="S34" s="80">
        <f t="shared" si="5"/>
        <v>0</v>
      </c>
      <c r="T34" s="79"/>
    </row>
    <row r="35" spans="1:22">
      <c r="A35" s="1">
        <v>29</v>
      </c>
      <c r="B35" s="365"/>
      <c r="C35" s="368"/>
      <c r="D35" s="368"/>
      <c r="E35" s="366"/>
      <c r="F35" s="342"/>
      <c r="G35" s="213"/>
      <c r="H35" s="213"/>
      <c r="I35" s="342"/>
      <c r="J35" s="342"/>
      <c r="K35" s="342"/>
      <c r="L35" s="80">
        <f t="shared" si="0"/>
        <v>0</v>
      </c>
      <c r="M35" s="80">
        <f t="shared" si="1"/>
        <v>0</v>
      </c>
      <c r="N35" s="80">
        <f t="shared" si="2"/>
        <v>0</v>
      </c>
      <c r="O35" s="80">
        <f t="shared" si="3"/>
        <v>0</v>
      </c>
      <c r="P35" s="80"/>
      <c r="Q35" s="80">
        <f t="shared" si="4"/>
        <v>0</v>
      </c>
      <c r="R35" s="80"/>
      <c r="S35" s="80">
        <f t="shared" si="5"/>
        <v>0</v>
      </c>
      <c r="T35" s="79"/>
    </row>
    <row r="36" spans="1:22">
      <c r="A36" s="1">
        <v>30</v>
      </c>
      <c r="B36" s="186"/>
      <c r="C36" s="215"/>
      <c r="D36" s="215"/>
      <c r="E36" s="215"/>
      <c r="F36" s="342"/>
      <c r="G36" s="342"/>
      <c r="H36" s="342"/>
      <c r="I36" s="342"/>
      <c r="J36" s="342"/>
      <c r="K36" s="342"/>
      <c r="L36" s="80">
        <f t="shared" si="0"/>
        <v>0</v>
      </c>
      <c r="M36" s="80">
        <f t="shared" si="1"/>
        <v>0</v>
      </c>
      <c r="N36" s="80">
        <f t="shared" si="2"/>
        <v>0</v>
      </c>
      <c r="O36" s="80">
        <f t="shared" si="3"/>
        <v>0</v>
      </c>
      <c r="P36" s="80"/>
      <c r="Q36" s="80">
        <f t="shared" si="4"/>
        <v>0</v>
      </c>
      <c r="R36" s="80"/>
      <c r="S36" s="80">
        <f t="shared" si="5"/>
        <v>0</v>
      </c>
      <c r="T36" s="79"/>
    </row>
    <row r="37" spans="1:22">
      <c r="A37" s="1">
        <v>31</v>
      </c>
      <c r="B37" s="341" t="s">
        <v>295</v>
      </c>
      <c r="C37" s="216">
        <f>SUM(C7:C36)*0.27</f>
        <v>98816196.826771647</v>
      </c>
      <c r="D37" s="216">
        <v>36343065</v>
      </c>
      <c r="E37" s="216">
        <v>36343065</v>
      </c>
      <c r="F37" s="216">
        <f>SUM(F7:F36)*0.27</f>
        <v>42519.600000000006</v>
      </c>
      <c r="G37" s="216">
        <v>149086</v>
      </c>
      <c r="H37" s="216">
        <v>149086</v>
      </c>
      <c r="I37" s="216">
        <f>SUM(I7:I36)*0.27</f>
        <v>233858.34000000003</v>
      </c>
      <c r="J37" s="216">
        <f>SUM(J7:J36)*0.27</f>
        <v>242024.22000000003</v>
      </c>
      <c r="K37" s="216">
        <f>SUM(K7:K36)*0.27</f>
        <v>242024.22000000003</v>
      </c>
      <c r="L37" s="80">
        <f t="shared" si="0"/>
        <v>99092574.766771644</v>
      </c>
      <c r="M37" s="80">
        <f t="shared" si="1"/>
        <v>36734175.219999999</v>
      </c>
      <c r="N37" s="80">
        <f t="shared" si="2"/>
        <v>36734175.219999999</v>
      </c>
      <c r="O37" s="80">
        <f t="shared" si="3"/>
        <v>99092574.766771644</v>
      </c>
      <c r="P37" s="79"/>
      <c r="Q37" s="80">
        <f t="shared" si="4"/>
        <v>36734175.219999999</v>
      </c>
      <c r="R37" s="79"/>
      <c r="S37" s="80">
        <f t="shared" si="5"/>
        <v>36734175.219999999</v>
      </c>
      <c r="T37" s="79"/>
    </row>
    <row r="38" spans="1:22">
      <c r="A38" s="1">
        <v>32</v>
      </c>
      <c r="B38" s="81" t="s">
        <v>92</v>
      </c>
      <c r="C38" s="187">
        <f>SUM(C7:C37)</f>
        <v>464802111</v>
      </c>
      <c r="D38" s="187">
        <f>SUM(D7:D37)</f>
        <v>263669045</v>
      </c>
      <c r="E38" s="187">
        <f>SUM(E7:E37)</f>
        <v>263669045</v>
      </c>
      <c r="F38" s="187">
        <f t="shared" ref="F38:G38" si="6">SUM(F7:F37)</f>
        <v>199999.6</v>
      </c>
      <c r="G38" s="187">
        <f t="shared" si="6"/>
        <v>3301255</v>
      </c>
      <c r="H38" s="187">
        <f t="shared" ref="H38:J38" si="7">SUM(H7:H37)</f>
        <v>3301255</v>
      </c>
      <c r="I38" s="187">
        <f t="shared" si="7"/>
        <v>1100000.3400000001</v>
      </c>
      <c r="J38" s="187">
        <f t="shared" si="7"/>
        <v>1138410.22</v>
      </c>
      <c r="K38" s="187">
        <f t="shared" ref="K38" si="8">SUM(K7:K37)</f>
        <v>1138410.22</v>
      </c>
      <c r="L38" s="80">
        <f t="shared" si="0"/>
        <v>466102110.94</v>
      </c>
      <c r="M38" s="80">
        <f t="shared" si="1"/>
        <v>268108710.22</v>
      </c>
      <c r="N38" s="80">
        <f t="shared" si="2"/>
        <v>268108710.22</v>
      </c>
      <c r="O38" s="80">
        <f t="shared" si="3"/>
        <v>466102110.94</v>
      </c>
      <c r="P38" s="79"/>
      <c r="Q38" s="80">
        <f t="shared" si="4"/>
        <v>268108710.22</v>
      </c>
      <c r="R38" s="107"/>
      <c r="S38" s="80">
        <f t="shared" si="5"/>
        <v>268108710.22</v>
      </c>
      <c r="T38" s="107"/>
      <c r="U38" s="1"/>
      <c r="V38" s="1"/>
    </row>
    <row r="39" spans="1:22">
      <c r="B39" s="217"/>
      <c r="C39" s="218"/>
      <c r="D39" s="218"/>
      <c r="E39" s="218"/>
      <c r="F39" s="219"/>
      <c r="G39" s="219"/>
      <c r="H39" s="219"/>
      <c r="I39" s="219"/>
      <c r="J39" s="219"/>
      <c r="K39" s="219"/>
      <c r="L39" s="220"/>
      <c r="M39" s="220"/>
      <c r="N39" s="220"/>
      <c r="O39" s="220"/>
      <c r="P39" s="219"/>
      <c r="Q39" s="220"/>
      <c r="R39" s="116"/>
      <c r="S39" s="220"/>
      <c r="T39" s="116"/>
      <c r="U39" s="1"/>
      <c r="V39" s="1"/>
    </row>
    <row r="40" spans="1:22">
      <c r="B40" s="76" t="s">
        <v>98</v>
      </c>
    </row>
    <row r="41" spans="1:22" ht="69">
      <c r="B41" s="77" t="s">
        <v>1</v>
      </c>
      <c r="C41" s="8" t="s">
        <v>2</v>
      </c>
      <c r="D41" s="8" t="s">
        <v>80</v>
      </c>
      <c r="E41" s="8" t="s">
        <v>114</v>
      </c>
      <c r="F41" s="8" t="s">
        <v>3</v>
      </c>
      <c r="G41" s="8" t="s">
        <v>99</v>
      </c>
      <c r="H41" s="8" t="s">
        <v>129</v>
      </c>
      <c r="I41" s="8" t="s">
        <v>74</v>
      </c>
      <c r="J41" s="8" t="s">
        <v>100</v>
      </c>
      <c r="K41" s="8" t="s">
        <v>130</v>
      </c>
      <c r="L41" s="9" t="s">
        <v>4</v>
      </c>
      <c r="M41" s="9" t="s">
        <v>5</v>
      </c>
      <c r="N41" s="9" t="s">
        <v>131</v>
      </c>
      <c r="O41" s="9" t="s">
        <v>72</v>
      </c>
      <c r="P41" s="9" t="s">
        <v>73</v>
      </c>
      <c r="Q41" s="9" t="s">
        <v>75</v>
      </c>
      <c r="R41" s="9" t="s">
        <v>76</v>
      </c>
      <c r="S41" s="9" t="s">
        <v>118</v>
      </c>
      <c r="T41" s="9" t="s">
        <v>119</v>
      </c>
      <c r="U41" s="1"/>
      <c r="V41" s="1"/>
    </row>
    <row r="42" spans="1:22" ht="15">
      <c r="B42" s="78" t="s">
        <v>6</v>
      </c>
      <c r="C42" s="78" t="s">
        <v>7</v>
      </c>
      <c r="D42" s="78" t="s">
        <v>8</v>
      </c>
      <c r="E42" s="78" t="s">
        <v>9</v>
      </c>
      <c r="F42" s="78" t="s">
        <v>10</v>
      </c>
      <c r="G42" s="78" t="s">
        <v>11</v>
      </c>
      <c r="H42" s="78" t="s">
        <v>12</v>
      </c>
      <c r="I42" s="78" t="s">
        <v>13</v>
      </c>
      <c r="J42" s="78" t="s">
        <v>14</v>
      </c>
      <c r="K42" s="78" t="s">
        <v>15</v>
      </c>
      <c r="L42" s="78" t="s">
        <v>16</v>
      </c>
      <c r="M42" s="78" t="s">
        <v>17</v>
      </c>
      <c r="N42" s="78" t="s">
        <v>282</v>
      </c>
      <c r="O42" s="78" t="s">
        <v>78</v>
      </c>
      <c r="P42" s="78" t="s">
        <v>79</v>
      </c>
      <c r="Q42" s="78" t="s">
        <v>120</v>
      </c>
      <c r="R42" s="78" t="s">
        <v>121</v>
      </c>
      <c r="S42" s="78" t="s">
        <v>122</v>
      </c>
      <c r="T42" s="78" t="s">
        <v>123</v>
      </c>
      <c r="U42" s="1"/>
      <c r="V42" s="1"/>
    </row>
    <row r="43" spans="1:22">
      <c r="A43" s="1">
        <v>1</v>
      </c>
      <c r="B43" s="186" t="s">
        <v>654</v>
      </c>
      <c r="C43" s="213">
        <v>16000000</v>
      </c>
      <c r="D43" s="213">
        <v>450000</v>
      </c>
      <c r="E43" s="213">
        <v>450000</v>
      </c>
      <c r="F43" s="78"/>
      <c r="G43" s="78"/>
      <c r="H43" s="78"/>
      <c r="I43" s="78"/>
      <c r="J43" s="78"/>
      <c r="K43" s="78"/>
      <c r="L43" s="80">
        <f t="shared" ref="L43:N49" si="9">C43+F43+I43</f>
        <v>16000000</v>
      </c>
      <c r="M43" s="80">
        <f t="shared" si="9"/>
        <v>450000</v>
      </c>
      <c r="N43" s="80">
        <f t="shared" si="9"/>
        <v>450000</v>
      </c>
      <c r="O43" s="80">
        <f t="shared" ref="O43:O49" si="10">L43</f>
        <v>16000000</v>
      </c>
      <c r="P43" s="78"/>
      <c r="Q43" s="80">
        <f t="shared" ref="Q43:Q49" si="11">M43</f>
        <v>450000</v>
      </c>
      <c r="R43" s="78"/>
      <c r="S43" s="80">
        <f t="shared" ref="S43:S49" si="12">N43</f>
        <v>450000</v>
      </c>
      <c r="T43" s="78"/>
      <c r="U43" s="1"/>
      <c r="V43" s="1"/>
    </row>
    <row r="44" spans="1:22" ht="34.799999999999997">
      <c r="A44" s="1">
        <v>2</v>
      </c>
      <c r="B44" s="186" t="s">
        <v>655</v>
      </c>
      <c r="C44" s="213">
        <f>3000000/1.27</f>
        <v>2362204.7244094489</v>
      </c>
      <c r="D44" s="213">
        <v>3121726</v>
      </c>
      <c r="E44" s="213">
        <v>3121726</v>
      </c>
      <c r="F44" s="78"/>
      <c r="G44" s="78"/>
      <c r="H44" s="78"/>
      <c r="I44" s="78"/>
      <c r="J44" s="78"/>
      <c r="K44" s="78"/>
      <c r="L44" s="80">
        <f t="shared" si="9"/>
        <v>2362204.7244094489</v>
      </c>
      <c r="M44" s="80">
        <f t="shared" si="9"/>
        <v>3121726</v>
      </c>
      <c r="N44" s="80">
        <f t="shared" si="9"/>
        <v>3121726</v>
      </c>
      <c r="O44" s="80">
        <f t="shared" si="10"/>
        <v>2362204.7244094489</v>
      </c>
      <c r="P44" s="78"/>
      <c r="Q44" s="80">
        <f t="shared" si="11"/>
        <v>3121726</v>
      </c>
      <c r="R44" s="78"/>
      <c r="S44" s="80">
        <f t="shared" si="12"/>
        <v>3121726</v>
      </c>
      <c r="T44" s="78"/>
      <c r="U44" s="1"/>
      <c r="V44" s="1"/>
    </row>
    <row r="45" spans="1:22">
      <c r="A45" s="1">
        <v>3</v>
      </c>
      <c r="B45" s="186" t="s">
        <v>656</v>
      </c>
      <c r="C45" s="213">
        <f>1500000/1.27</f>
        <v>1181102.3622047245</v>
      </c>
      <c r="D45" s="213">
        <v>0</v>
      </c>
      <c r="E45" s="213">
        <v>0</v>
      </c>
      <c r="F45" s="80"/>
      <c r="G45" s="80"/>
      <c r="H45" s="80"/>
      <c r="I45" s="79"/>
      <c r="J45" s="79"/>
      <c r="K45" s="79"/>
      <c r="L45" s="80">
        <f t="shared" si="9"/>
        <v>1181102.3622047245</v>
      </c>
      <c r="M45" s="80">
        <f t="shared" si="9"/>
        <v>0</v>
      </c>
      <c r="N45" s="80">
        <f t="shared" si="9"/>
        <v>0</v>
      </c>
      <c r="O45" s="80">
        <f t="shared" si="10"/>
        <v>1181102.3622047245</v>
      </c>
      <c r="P45" s="80"/>
      <c r="Q45" s="80">
        <f t="shared" si="11"/>
        <v>0</v>
      </c>
      <c r="R45" s="80"/>
      <c r="S45" s="80">
        <f t="shared" si="12"/>
        <v>0</v>
      </c>
      <c r="T45" s="79"/>
      <c r="U45" s="1"/>
      <c r="V45" s="1"/>
    </row>
    <row r="46" spans="1:22">
      <c r="A46" s="1">
        <v>1</v>
      </c>
      <c r="B46" s="186" t="s">
        <v>657</v>
      </c>
      <c r="C46" s="213">
        <v>0</v>
      </c>
      <c r="D46" s="213">
        <v>21247872</v>
      </c>
      <c r="E46" s="213">
        <v>21247872</v>
      </c>
      <c r="F46" s="78"/>
      <c r="G46" s="78"/>
      <c r="H46" s="78"/>
      <c r="I46" s="78"/>
      <c r="J46" s="78"/>
      <c r="K46" s="78"/>
      <c r="L46" s="80">
        <f t="shared" si="9"/>
        <v>0</v>
      </c>
      <c r="M46" s="80">
        <f t="shared" si="9"/>
        <v>21247872</v>
      </c>
      <c r="N46" s="80">
        <f t="shared" si="9"/>
        <v>21247872</v>
      </c>
      <c r="O46" s="80">
        <f t="shared" si="10"/>
        <v>0</v>
      </c>
      <c r="P46" s="78"/>
      <c r="Q46" s="80">
        <f t="shared" si="11"/>
        <v>21247872</v>
      </c>
      <c r="R46" s="78"/>
      <c r="S46" s="80">
        <f t="shared" si="12"/>
        <v>21247872</v>
      </c>
      <c r="T46" s="78"/>
      <c r="U46" s="1"/>
      <c r="V46" s="1"/>
    </row>
    <row r="47" spans="1:22" ht="34.799999999999997">
      <c r="A47" s="1">
        <v>1</v>
      </c>
      <c r="B47" s="186" t="s">
        <v>658</v>
      </c>
      <c r="C47" s="213">
        <v>0</v>
      </c>
      <c r="D47" s="213">
        <v>76435531</v>
      </c>
      <c r="E47" s="213">
        <v>76435531</v>
      </c>
      <c r="F47" s="78"/>
      <c r="G47" s="78"/>
      <c r="H47" s="78"/>
      <c r="I47" s="78"/>
      <c r="J47" s="78"/>
      <c r="K47" s="78"/>
      <c r="L47" s="80">
        <f t="shared" si="9"/>
        <v>0</v>
      </c>
      <c r="M47" s="80">
        <f t="shared" si="9"/>
        <v>76435531</v>
      </c>
      <c r="N47" s="80">
        <f t="shared" si="9"/>
        <v>76435531</v>
      </c>
      <c r="O47" s="80">
        <f t="shared" si="10"/>
        <v>0</v>
      </c>
      <c r="P47" s="78"/>
      <c r="Q47" s="80">
        <f t="shared" si="11"/>
        <v>76435531</v>
      </c>
      <c r="R47" s="78"/>
      <c r="S47" s="80">
        <f t="shared" si="12"/>
        <v>76435531</v>
      </c>
      <c r="T47" s="78"/>
      <c r="U47" s="1"/>
      <c r="V47" s="1"/>
    </row>
    <row r="48" spans="1:22">
      <c r="A48" s="1">
        <v>4</v>
      </c>
      <c r="B48" s="341" t="s">
        <v>295</v>
      </c>
      <c r="C48" s="216">
        <f>(C43+C44+C45)*0.27</f>
        <v>5276692.9133858271</v>
      </c>
      <c r="D48" s="216">
        <v>27024337</v>
      </c>
      <c r="E48" s="216">
        <v>27024337</v>
      </c>
      <c r="F48" s="80"/>
      <c r="G48" s="80"/>
      <c r="H48" s="80"/>
      <c r="I48" s="79"/>
      <c r="J48" s="79"/>
      <c r="K48" s="79"/>
      <c r="L48" s="80">
        <f t="shared" si="9"/>
        <v>5276692.9133858271</v>
      </c>
      <c r="M48" s="80">
        <f t="shared" si="9"/>
        <v>27024337</v>
      </c>
      <c r="N48" s="80">
        <f t="shared" si="9"/>
        <v>27024337</v>
      </c>
      <c r="O48" s="80">
        <f t="shared" si="10"/>
        <v>5276692.9133858271</v>
      </c>
      <c r="P48" s="80"/>
      <c r="Q48" s="80">
        <f t="shared" si="11"/>
        <v>27024337</v>
      </c>
      <c r="R48" s="80"/>
      <c r="S48" s="80">
        <f t="shared" si="12"/>
        <v>27024337</v>
      </c>
      <c r="T48" s="79"/>
      <c r="U48" s="1"/>
      <c r="V48" s="1"/>
    </row>
    <row r="49" spans="1:22" ht="40.65" customHeight="1">
      <c r="A49" s="1">
        <v>5</v>
      </c>
      <c r="B49" s="81" t="s">
        <v>92</v>
      </c>
      <c r="C49" s="343">
        <f>SUM(C43:C48)</f>
        <v>24820000</v>
      </c>
      <c r="D49" s="343">
        <f t="shared" ref="D49:E49" si="13">SUM(D43:D48)</f>
        <v>128279466</v>
      </c>
      <c r="E49" s="343">
        <f t="shared" si="13"/>
        <v>128279466</v>
      </c>
      <c r="F49" s="187">
        <f t="shared" ref="F49:L49" si="14">SUM(F43:F48)</f>
        <v>0</v>
      </c>
      <c r="G49" s="187">
        <f t="shared" si="14"/>
        <v>0</v>
      </c>
      <c r="H49" s="187">
        <f t="shared" si="14"/>
        <v>0</v>
      </c>
      <c r="I49" s="187">
        <f t="shared" si="14"/>
        <v>0</v>
      </c>
      <c r="J49" s="187">
        <f t="shared" si="14"/>
        <v>0</v>
      </c>
      <c r="K49" s="187">
        <f t="shared" si="14"/>
        <v>0</v>
      </c>
      <c r="L49" s="187">
        <f t="shared" si="14"/>
        <v>24820000</v>
      </c>
      <c r="M49" s="79">
        <f>D49+G49+J49</f>
        <v>128279466</v>
      </c>
      <c r="N49" s="79">
        <f t="shared" si="9"/>
        <v>128279466</v>
      </c>
      <c r="O49" s="79">
        <f t="shared" si="10"/>
        <v>24820000</v>
      </c>
      <c r="P49" s="79"/>
      <c r="Q49" s="79">
        <f t="shared" si="11"/>
        <v>128279466</v>
      </c>
      <c r="R49" s="79"/>
      <c r="S49" s="79">
        <f t="shared" si="12"/>
        <v>128279466</v>
      </c>
      <c r="T49" s="79"/>
      <c r="U49" s="1"/>
      <c r="V49" s="1"/>
    </row>
    <row r="50" spans="1:22">
      <c r="C50" s="82"/>
      <c r="D50" s="83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1"/>
      <c r="P50" s="1"/>
      <c r="Q50" s="1"/>
      <c r="R50" s="1"/>
      <c r="S50" s="1"/>
      <c r="T50" s="1"/>
      <c r="U50" s="1"/>
      <c r="V50" s="1"/>
    </row>
    <row r="51" spans="1:22">
      <c r="C51" s="60"/>
      <c r="D51" s="83"/>
      <c r="O51" s="1"/>
      <c r="P51" s="1"/>
      <c r="Q51" s="1"/>
      <c r="R51" s="1"/>
      <c r="S51" s="1"/>
      <c r="T51" s="1"/>
      <c r="U51" s="1"/>
      <c r="V51" s="1"/>
    </row>
    <row r="52" spans="1:22">
      <c r="B52" s="75" t="s">
        <v>400</v>
      </c>
      <c r="C52" s="60"/>
      <c r="D52" s="60"/>
      <c r="F52" s="84"/>
      <c r="G52" s="84"/>
      <c r="H52" s="84"/>
      <c r="I52" s="84"/>
      <c r="J52" s="84"/>
      <c r="K52" s="84"/>
      <c r="L52" s="84"/>
      <c r="M52" s="84"/>
      <c r="N52" s="84"/>
      <c r="O52" s="1"/>
      <c r="P52" s="1"/>
      <c r="Q52" s="1"/>
      <c r="R52" s="1"/>
      <c r="S52" s="1"/>
      <c r="T52" s="1"/>
      <c r="U52" s="1"/>
      <c r="V52" s="1"/>
    </row>
    <row r="53" spans="1:22" ht="69">
      <c r="B53" s="77" t="s">
        <v>1</v>
      </c>
      <c r="C53" s="8" t="s">
        <v>2</v>
      </c>
      <c r="D53" s="8" t="s">
        <v>80</v>
      </c>
      <c r="E53" s="8" t="s">
        <v>114</v>
      </c>
      <c r="F53" s="8" t="s">
        <v>3</v>
      </c>
      <c r="G53" s="8" t="s">
        <v>99</v>
      </c>
      <c r="H53" s="8" t="s">
        <v>129</v>
      </c>
      <c r="I53" s="8" t="s">
        <v>74</v>
      </c>
      <c r="J53" s="8" t="s">
        <v>100</v>
      </c>
      <c r="K53" s="8" t="s">
        <v>130</v>
      </c>
      <c r="L53" s="9" t="s">
        <v>4</v>
      </c>
      <c r="M53" s="9" t="s">
        <v>5</v>
      </c>
      <c r="N53" s="9" t="s">
        <v>131</v>
      </c>
      <c r="O53" s="9" t="s">
        <v>72</v>
      </c>
      <c r="P53" s="9" t="s">
        <v>73</v>
      </c>
      <c r="Q53" s="9" t="s">
        <v>75</v>
      </c>
      <c r="R53" s="9" t="s">
        <v>76</v>
      </c>
      <c r="S53" s="9" t="s">
        <v>118</v>
      </c>
      <c r="T53" s="9" t="s">
        <v>119</v>
      </c>
      <c r="U53" s="1"/>
      <c r="V53" s="1"/>
    </row>
    <row r="54" spans="1:22" ht="15">
      <c r="B54" s="78" t="s">
        <v>6</v>
      </c>
      <c r="C54" s="78" t="s">
        <v>7</v>
      </c>
      <c r="D54" s="78" t="s">
        <v>8</v>
      </c>
      <c r="E54" s="78" t="s">
        <v>9</v>
      </c>
      <c r="F54" s="78" t="s">
        <v>10</v>
      </c>
      <c r="G54" s="78" t="s">
        <v>11</v>
      </c>
      <c r="H54" s="78" t="s">
        <v>12</v>
      </c>
      <c r="I54" s="78" t="s">
        <v>13</v>
      </c>
      <c r="J54" s="78" t="s">
        <v>14</v>
      </c>
      <c r="K54" s="78" t="s">
        <v>15</v>
      </c>
      <c r="L54" s="78" t="s">
        <v>16</v>
      </c>
      <c r="M54" s="78" t="s">
        <v>17</v>
      </c>
      <c r="N54" s="78" t="s">
        <v>282</v>
      </c>
      <c r="O54" s="78" t="s">
        <v>78</v>
      </c>
      <c r="P54" s="78" t="s">
        <v>79</v>
      </c>
      <c r="Q54" s="78" t="s">
        <v>120</v>
      </c>
      <c r="R54" s="78" t="s">
        <v>121</v>
      </c>
      <c r="S54" s="78" t="s">
        <v>122</v>
      </c>
      <c r="T54" s="78" t="s">
        <v>123</v>
      </c>
      <c r="U54" s="1"/>
      <c r="V54" s="1"/>
    </row>
    <row r="55" spans="1:22">
      <c r="A55" s="1">
        <v>1</v>
      </c>
      <c r="B55" s="252" t="s">
        <v>400</v>
      </c>
      <c r="C55" s="85"/>
      <c r="D55" s="253"/>
      <c r="E55" s="253"/>
      <c r="F55" s="256"/>
      <c r="G55" s="256"/>
      <c r="H55" s="256"/>
      <c r="I55" s="256"/>
      <c r="J55" s="256"/>
      <c r="K55" s="256"/>
      <c r="L55" s="253">
        <f t="shared" ref="L55:N56" si="15">C55+F55+I55</f>
        <v>0</v>
      </c>
      <c r="M55" s="253">
        <f t="shared" si="15"/>
        <v>0</v>
      </c>
      <c r="N55" s="253">
        <f t="shared" si="15"/>
        <v>0</v>
      </c>
      <c r="O55" s="253">
        <f>C55+F55+I55</f>
        <v>0</v>
      </c>
      <c r="P55" s="253"/>
      <c r="Q55" s="253">
        <f>D55+G55+J55</f>
        <v>0</v>
      </c>
      <c r="R55" s="253"/>
      <c r="S55" s="253">
        <f>E55+H55+K55</f>
        <v>0</v>
      </c>
      <c r="T55" s="253"/>
    </row>
    <row r="56" spans="1:22">
      <c r="A56" s="1">
        <v>2</v>
      </c>
      <c r="B56" s="254"/>
      <c r="C56" s="85"/>
      <c r="D56" s="255"/>
      <c r="E56" s="255"/>
      <c r="F56" s="256"/>
      <c r="G56" s="256"/>
      <c r="H56" s="256"/>
      <c r="I56" s="256"/>
      <c r="J56" s="256"/>
      <c r="K56" s="256"/>
      <c r="L56" s="253">
        <f t="shared" si="15"/>
        <v>0</v>
      </c>
      <c r="M56" s="253">
        <f t="shared" si="15"/>
        <v>0</v>
      </c>
      <c r="N56" s="253">
        <f t="shared" si="15"/>
        <v>0</v>
      </c>
      <c r="O56" s="253">
        <f>C56+F56+I56</f>
        <v>0</v>
      </c>
      <c r="P56" s="253"/>
      <c r="Q56" s="253">
        <f>D56+G56+J56</f>
        <v>0</v>
      </c>
      <c r="R56" s="253"/>
      <c r="S56" s="253">
        <f>E56+H56+K56</f>
        <v>0</v>
      </c>
      <c r="T56" s="253"/>
    </row>
    <row r="57" spans="1:22">
      <c r="A57" s="1">
        <v>3</v>
      </c>
      <c r="B57" s="81" t="s">
        <v>92</v>
      </c>
      <c r="C57" s="79">
        <f>SUM(C55:C56)</f>
        <v>0</v>
      </c>
      <c r="D57" s="79">
        <f>SUM(D55:D56)</f>
        <v>0</v>
      </c>
      <c r="E57" s="79">
        <f>SUM(E55:E56)</f>
        <v>0</v>
      </c>
      <c r="F57" s="79">
        <f t="shared" ref="F57:T57" si="16">SUM(F55:F56)</f>
        <v>0</v>
      </c>
      <c r="G57" s="79">
        <f t="shared" si="16"/>
        <v>0</v>
      </c>
      <c r="H57" s="79">
        <f t="shared" si="16"/>
        <v>0</v>
      </c>
      <c r="I57" s="79">
        <f t="shared" si="16"/>
        <v>0</v>
      </c>
      <c r="J57" s="79">
        <f t="shared" si="16"/>
        <v>0</v>
      </c>
      <c r="K57" s="79">
        <f t="shared" si="16"/>
        <v>0</v>
      </c>
      <c r="L57" s="79">
        <f t="shared" si="16"/>
        <v>0</v>
      </c>
      <c r="M57" s="79">
        <f t="shared" si="16"/>
        <v>0</v>
      </c>
      <c r="N57" s="79">
        <f t="shared" si="16"/>
        <v>0</v>
      </c>
      <c r="O57" s="79">
        <f t="shared" si="16"/>
        <v>0</v>
      </c>
      <c r="P57" s="79">
        <f t="shared" si="16"/>
        <v>0</v>
      </c>
      <c r="Q57" s="79">
        <f t="shared" si="16"/>
        <v>0</v>
      </c>
      <c r="R57" s="79">
        <f t="shared" si="16"/>
        <v>0</v>
      </c>
      <c r="S57" s="79">
        <f t="shared" si="16"/>
        <v>0</v>
      </c>
      <c r="T57" s="79">
        <f t="shared" si="16"/>
        <v>0</v>
      </c>
    </row>
    <row r="58" spans="1:22" ht="13.2">
      <c r="B58" s="1"/>
      <c r="C58" s="60"/>
      <c r="D58" s="60"/>
      <c r="O58" s="1"/>
      <c r="P58" s="1"/>
      <c r="Q58" s="1"/>
    </row>
    <row r="60" spans="1:22" s="64" customFormat="1" ht="13.8">
      <c r="C60" s="257">
        <f>C57+C49+C38</f>
        <v>489622111</v>
      </c>
      <c r="D60" s="257">
        <f t="shared" ref="D60:T60" si="17">D57+D49+D38</f>
        <v>391948511</v>
      </c>
      <c r="E60" s="257">
        <f t="shared" si="17"/>
        <v>391948511</v>
      </c>
      <c r="F60" s="257">
        <f t="shared" si="17"/>
        <v>199999.6</v>
      </c>
      <c r="G60" s="257">
        <f t="shared" si="17"/>
        <v>3301255</v>
      </c>
      <c r="H60" s="257">
        <f t="shared" si="17"/>
        <v>3301255</v>
      </c>
      <c r="I60" s="257">
        <f t="shared" si="17"/>
        <v>1100000.3400000001</v>
      </c>
      <c r="J60" s="257">
        <f t="shared" si="17"/>
        <v>1138410.22</v>
      </c>
      <c r="K60" s="257">
        <f t="shared" si="17"/>
        <v>1138410.22</v>
      </c>
      <c r="L60" s="257">
        <f t="shared" si="17"/>
        <v>490922110.94</v>
      </c>
      <c r="M60" s="257">
        <f t="shared" si="17"/>
        <v>396388176.22000003</v>
      </c>
      <c r="N60" s="257">
        <f t="shared" si="17"/>
        <v>396388176.22000003</v>
      </c>
      <c r="O60" s="257">
        <f t="shared" si="17"/>
        <v>490922110.94</v>
      </c>
      <c r="P60" s="257">
        <f t="shared" si="17"/>
        <v>0</v>
      </c>
      <c r="Q60" s="257">
        <f t="shared" si="17"/>
        <v>396388176.22000003</v>
      </c>
      <c r="R60" s="257">
        <f t="shared" si="17"/>
        <v>0</v>
      </c>
      <c r="S60" s="257">
        <f t="shared" si="17"/>
        <v>396388176.22000003</v>
      </c>
      <c r="T60" s="257">
        <f t="shared" si="17"/>
        <v>0</v>
      </c>
      <c r="U60" s="258"/>
      <c r="V60" s="258"/>
    </row>
  </sheetData>
  <phoneticPr fontId="5" type="noConversion"/>
  <pageMargins left="0.35433070866141736" right="0.31496062992125984" top="0.74803149606299213" bottom="0.74803149606299213" header="0.31496062992125984" footer="0.31496062992125984"/>
  <pageSetup paperSize="9" scale="29" orientation="landscape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Y37"/>
  <sheetViews>
    <sheetView view="pageBreakPreview" topLeftCell="D1" zoomScale="115" zoomScaleNormal="75" zoomScaleSheetLayoutView="115" workbookViewId="0">
      <selection activeCell="I1" sqref="I1"/>
    </sheetView>
  </sheetViews>
  <sheetFormatPr defaultColWidth="9.109375" defaultRowHeight="13.2"/>
  <cols>
    <col min="1" max="1" width="9.109375" style="1"/>
    <col min="2" max="2" width="73.109375" style="1" customWidth="1"/>
    <col min="3" max="5" width="17.88671875" style="1" customWidth="1"/>
    <col min="6" max="11" width="21.33203125" style="1" customWidth="1"/>
    <col min="12" max="16384" width="9.109375" style="1"/>
  </cols>
  <sheetData>
    <row r="1" spans="1:24">
      <c r="C1" s="5"/>
      <c r="I1" s="155" t="s">
        <v>738</v>
      </c>
    </row>
    <row r="2" spans="1:24" ht="21">
      <c r="B2" s="86" t="s">
        <v>659</v>
      </c>
      <c r="I2" s="155"/>
    </row>
    <row r="3" spans="1:24" ht="20.399999999999999">
      <c r="B3" s="31"/>
      <c r="I3" s="155" t="s">
        <v>85</v>
      </c>
    </row>
    <row r="4" spans="1:24" ht="21">
      <c r="B4" s="86" t="s">
        <v>135</v>
      </c>
    </row>
    <row r="5" spans="1:24" ht="55.2">
      <c r="B5" s="7" t="s">
        <v>1</v>
      </c>
      <c r="C5" s="8" t="s">
        <v>2</v>
      </c>
      <c r="D5" s="8" t="s">
        <v>68</v>
      </c>
      <c r="E5" s="8" t="s">
        <v>128</v>
      </c>
      <c r="F5" s="9" t="s">
        <v>72</v>
      </c>
      <c r="G5" s="9" t="s">
        <v>75</v>
      </c>
      <c r="H5" s="9" t="s">
        <v>118</v>
      </c>
      <c r="I5" s="9" t="s">
        <v>73</v>
      </c>
      <c r="J5" s="9" t="s">
        <v>76</v>
      </c>
      <c r="K5" s="9" t="s">
        <v>146</v>
      </c>
    </row>
    <row r="6" spans="1:24" ht="13.8">
      <c r="B6" s="8" t="s">
        <v>6</v>
      </c>
      <c r="C6" s="8" t="s">
        <v>7</v>
      </c>
      <c r="D6" s="8" t="s">
        <v>8</v>
      </c>
      <c r="E6" s="8" t="s">
        <v>9</v>
      </c>
      <c r="F6" s="8" t="s">
        <v>10</v>
      </c>
      <c r="G6" s="8" t="s">
        <v>11</v>
      </c>
      <c r="H6" s="8" t="s">
        <v>12</v>
      </c>
      <c r="I6" s="8" t="s">
        <v>13</v>
      </c>
      <c r="J6" s="8" t="s">
        <v>14</v>
      </c>
      <c r="K6" s="8" t="s">
        <v>15</v>
      </c>
    </row>
    <row r="7" spans="1:24" ht="16.8">
      <c r="A7" s="1">
        <v>1</v>
      </c>
      <c r="B7" s="10" t="s">
        <v>660</v>
      </c>
      <c r="C7" s="41">
        <v>31500000</v>
      </c>
      <c r="D7" s="41">
        <v>33807327</v>
      </c>
      <c r="E7" s="41">
        <v>33807328</v>
      </c>
      <c r="F7" s="43"/>
      <c r="G7" s="41"/>
      <c r="H7" s="41"/>
      <c r="I7" s="41">
        <f t="shared" ref="I7:J13" si="0">C7</f>
        <v>31500000</v>
      </c>
      <c r="J7" s="41">
        <f t="shared" si="0"/>
        <v>33807327</v>
      </c>
      <c r="K7" s="41">
        <f>E7</f>
        <v>33807328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6.8">
      <c r="A8" s="1">
        <v>2</v>
      </c>
      <c r="B8" s="10" t="s">
        <v>661</v>
      </c>
      <c r="C8" s="41">
        <v>1800000</v>
      </c>
      <c r="D8" s="41">
        <f t="shared" ref="D8:E8" si="1">C8</f>
        <v>1800000</v>
      </c>
      <c r="E8" s="41">
        <f t="shared" si="1"/>
        <v>1800000</v>
      </c>
      <c r="F8" s="43"/>
      <c r="G8" s="41"/>
      <c r="H8" s="41"/>
      <c r="I8" s="41">
        <f t="shared" si="0"/>
        <v>1800000</v>
      </c>
      <c r="J8" s="41">
        <f t="shared" si="0"/>
        <v>1800000</v>
      </c>
      <c r="K8" s="41">
        <f t="shared" ref="K8:K13" si="2">E8</f>
        <v>1800000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27.6">
      <c r="A9" s="1">
        <v>3</v>
      </c>
      <c r="B9" s="10" t="s">
        <v>662</v>
      </c>
      <c r="C9" s="41">
        <f>8500000+8500000+2000000</f>
        <v>19000000</v>
      </c>
      <c r="D9" s="41">
        <v>19030180</v>
      </c>
      <c r="E9" s="41">
        <v>19030180</v>
      </c>
      <c r="F9" s="43"/>
      <c r="G9" s="41"/>
      <c r="H9" s="41"/>
      <c r="I9" s="41">
        <f t="shared" si="0"/>
        <v>19000000</v>
      </c>
      <c r="J9" s="41">
        <f t="shared" si="0"/>
        <v>19030180</v>
      </c>
      <c r="K9" s="41">
        <f t="shared" si="2"/>
        <v>19030180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6.8">
      <c r="A10" s="1">
        <v>4</v>
      </c>
      <c r="B10" s="10" t="s">
        <v>143</v>
      </c>
      <c r="C10" s="41"/>
      <c r="D10" s="41">
        <v>138871</v>
      </c>
      <c r="E10" s="41">
        <v>138871</v>
      </c>
      <c r="F10" s="43"/>
      <c r="G10" s="41"/>
      <c r="H10" s="41"/>
      <c r="I10" s="41">
        <f t="shared" si="0"/>
        <v>0</v>
      </c>
      <c r="J10" s="41">
        <f t="shared" si="0"/>
        <v>138871</v>
      </c>
      <c r="K10" s="41">
        <f t="shared" si="2"/>
        <v>138871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6.8">
      <c r="A11" s="1">
        <v>5</v>
      </c>
      <c r="B11" s="10" t="s">
        <v>663</v>
      </c>
      <c r="C11" s="41"/>
      <c r="D11" s="41">
        <v>760424</v>
      </c>
      <c r="E11" s="41">
        <v>760424</v>
      </c>
      <c r="F11" s="43"/>
      <c r="G11" s="41"/>
      <c r="H11" s="41"/>
      <c r="I11" s="41">
        <f t="shared" si="0"/>
        <v>0</v>
      </c>
      <c r="J11" s="41">
        <f t="shared" si="0"/>
        <v>760424</v>
      </c>
      <c r="K11" s="41">
        <f t="shared" si="2"/>
        <v>760424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27.6">
      <c r="A12" s="1">
        <v>6</v>
      </c>
      <c r="B12" s="10" t="s">
        <v>664</v>
      </c>
      <c r="C12" s="41"/>
      <c r="D12" s="41">
        <v>15488500</v>
      </c>
      <c r="E12" s="41">
        <v>15488500</v>
      </c>
      <c r="F12" s="43"/>
      <c r="G12" s="41"/>
      <c r="H12" s="41"/>
      <c r="I12" s="41">
        <f t="shared" si="0"/>
        <v>0</v>
      </c>
      <c r="J12" s="41">
        <f t="shared" si="0"/>
        <v>15488500</v>
      </c>
      <c r="K12" s="41">
        <f t="shared" si="2"/>
        <v>15488500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6.8">
      <c r="A13" s="1">
        <v>7</v>
      </c>
      <c r="B13" s="38" t="s">
        <v>665</v>
      </c>
      <c r="C13" s="43">
        <f>SUM(C7:C12)</f>
        <v>52300000</v>
      </c>
      <c r="D13" s="43">
        <f>SUM(D7:D12)</f>
        <v>71025302</v>
      </c>
      <c r="E13" s="43">
        <f>SUM(E7:E12)</f>
        <v>71025303</v>
      </c>
      <c r="F13" s="43"/>
      <c r="G13" s="41"/>
      <c r="H13" s="41"/>
      <c r="I13" s="43">
        <f t="shared" si="0"/>
        <v>52300000</v>
      </c>
      <c r="J13" s="43">
        <f t="shared" si="0"/>
        <v>71025302</v>
      </c>
      <c r="K13" s="43">
        <f t="shared" si="2"/>
        <v>71025303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6.8">
      <c r="B14" s="87"/>
      <c r="C14" s="65"/>
      <c r="D14" s="65"/>
      <c r="E14" s="65"/>
      <c r="F14" s="65"/>
      <c r="G14" s="65"/>
      <c r="H14" s="65"/>
      <c r="I14" s="65"/>
      <c r="J14" s="65"/>
      <c r="K14" s="65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55.2">
      <c r="B15" s="7" t="s">
        <v>1</v>
      </c>
      <c r="C15" s="8" t="s">
        <v>2</v>
      </c>
      <c r="D15" s="8" t="s">
        <v>68</v>
      </c>
      <c r="E15" s="8" t="s">
        <v>128</v>
      </c>
      <c r="F15" s="9" t="s">
        <v>72</v>
      </c>
      <c r="G15" s="9" t="s">
        <v>75</v>
      </c>
      <c r="H15" s="9" t="s">
        <v>118</v>
      </c>
      <c r="I15" s="9" t="s">
        <v>73</v>
      </c>
      <c r="J15" s="9" t="s">
        <v>76</v>
      </c>
      <c r="K15" s="9" t="s">
        <v>146</v>
      </c>
      <c r="L15" s="57"/>
      <c r="M15" s="57"/>
      <c r="N15" s="57"/>
      <c r="O15" s="57"/>
      <c r="P15" s="57"/>
      <c r="Q15" s="88"/>
      <c r="R15" s="58"/>
      <c r="S15" s="58"/>
      <c r="T15" s="58"/>
      <c r="U15" s="58"/>
      <c r="V15" s="58"/>
      <c r="W15" s="58"/>
      <c r="X15" s="58"/>
    </row>
    <row r="16" spans="1:24" ht="17.399999999999999">
      <c r="B16" s="8" t="s">
        <v>6</v>
      </c>
      <c r="C16" s="8" t="s">
        <v>7</v>
      </c>
      <c r="D16" s="8" t="s">
        <v>8</v>
      </c>
      <c r="E16" s="8" t="s">
        <v>9</v>
      </c>
      <c r="F16" s="8" t="s">
        <v>10</v>
      </c>
      <c r="G16" s="8" t="s">
        <v>11</v>
      </c>
      <c r="H16" s="8" t="s">
        <v>12</v>
      </c>
      <c r="I16" s="8" t="s">
        <v>13</v>
      </c>
      <c r="J16" s="8" t="s">
        <v>14</v>
      </c>
      <c r="K16" s="8" t="s">
        <v>15</v>
      </c>
      <c r="L16" s="57"/>
      <c r="M16" s="57"/>
      <c r="N16" s="57"/>
      <c r="O16" s="57"/>
      <c r="P16" s="57"/>
      <c r="Q16" s="88"/>
      <c r="R16" s="58"/>
      <c r="S16" s="58"/>
      <c r="T16" s="58"/>
      <c r="U16" s="58"/>
      <c r="V16" s="58"/>
      <c r="W16" s="58"/>
      <c r="X16" s="58"/>
    </row>
    <row r="17" spans="1:25" ht="16.8">
      <c r="A17" s="1">
        <v>1</v>
      </c>
      <c r="B17" s="10" t="s">
        <v>144</v>
      </c>
      <c r="C17" s="41"/>
      <c r="D17" s="41"/>
      <c r="E17" s="41"/>
      <c r="F17" s="43"/>
      <c r="G17" s="41"/>
      <c r="H17" s="41"/>
      <c r="I17" s="41">
        <f t="shared" ref="I17:K21" si="3">C17</f>
        <v>0</v>
      </c>
      <c r="J17" s="41">
        <f t="shared" si="3"/>
        <v>0</v>
      </c>
      <c r="K17" s="41"/>
    </row>
    <row r="18" spans="1:25" ht="16.8">
      <c r="A18" s="1">
        <v>2</v>
      </c>
      <c r="B18" s="10" t="s">
        <v>145</v>
      </c>
      <c r="C18" s="41"/>
      <c r="D18" s="41"/>
      <c r="E18" s="41"/>
      <c r="F18" s="43"/>
      <c r="G18" s="41"/>
      <c r="H18" s="41"/>
      <c r="I18" s="41">
        <f t="shared" si="3"/>
        <v>0</v>
      </c>
      <c r="J18" s="41">
        <f t="shared" si="3"/>
        <v>0</v>
      </c>
      <c r="K18" s="41"/>
    </row>
    <row r="19" spans="1:25" ht="16.8">
      <c r="A19" s="1">
        <v>3</v>
      </c>
      <c r="B19" s="10" t="s">
        <v>557</v>
      </c>
      <c r="C19" s="41"/>
      <c r="D19" s="41"/>
      <c r="E19" s="41"/>
      <c r="F19" s="43"/>
      <c r="G19" s="41"/>
      <c r="H19" s="41"/>
      <c r="I19" s="41">
        <f t="shared" si="3"/>
        <v>0</v>
      </c>
      <c r="J19" s="41">
        <f t="shared" si="3"/>
        <v>0</v>
      </c>
      <c r="K19" s="41">
        <f t="shared" si="3"/>
        <v>0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5" ht="16.8">
      <c r="A20" s="1">
        <v>4</v>
      </c>
      <c r="B20" s="10" t="s">
        <v>558</v>
      </c>
      <c r="C20" s="41"/>
      <c r="D20" s="41">
        <v>1000000</v>
      </c>
      <c r="E20" s="41">
        <v>1000000</v>
      </c>
      <c r="F20" s="43"/>
      <c r="G20" s="41"/>
      <c r="H20" s="41"/>
      <c r="I20" s="41">
        <f t="shared" si="3"/>
        <v>0</v>
      </c>
      <c r="J20" s="41">
        <f t="shared" si="3"/>
        <v>1000000</v>
      </c>
      <c r="K20" s="41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5" ht="16.8">
      <c r="A21" s="1">
        <v>5</v>
      </c>
      <c r="B21" s="10" t="s">
        <v>559</v>
      </c>
      <c r="C21" s="41"/>
      <c r="D21" s="41"/>
      <c r="E21" s="41"/>
      <c r="F21" s="43"/>
      <c r="G21" s="41"/>
      <c r="H21" s="41"/>
      <c r="I21" s="41">
        <f t="shared" si="3"/>
        <v>0</v>
      </c>
      <c r="J21" s="41">
        <f t="shared" si="3"/>
        <v>0</v>
      </c>
      <c r="K21" s="41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5" ht="31.2">
      <c r="A22" s="1">
        <v>6</v>
      </c>
      <c r="B22" s="38" t="s">
        <v>668</v>
      </c>
      <c r="C22" s="43">
        <f t="shared" ref="C22:D22" si="4">SUM(C17:C21)</f>
        <v>0</v>
      </c>
      <c r="D22" s="43">
        <f t="shared" si="4"/>
        <v>1000000</v>
      </c>
      <c r="E22" s="43">
        <f>SUM(E17:E21)</f>
        <v>1000000</v>
      </c>
      <c r="F22" s="43">
        <f t="shared" ref="F22:K22" si="5">SUM(F17:F21)</f>
        <v>0</v>
      </c>
      <c r="G22" s="43">
        <f t="shared" si="5"/>
        <v>0</v>
      </c>
      <c r="H22" s="43">
        <f t="shared" si="5"/>
        <v>0</v>
      </c>
      <c r="I22" s="43">
        <f t="shared" si="5"/>
        <v>0</v>
      </c>
      <c r="J22" s="43">
        <f t="shared" si="5"/>
        <v>1000000</v>
      </c>
      <c r="K22" s="43">
        <f t="shared" si="5"/>
        <v>0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5" ht="13.8">
      <c r="B23" s="64"/>
    </row>
    <row r="24" spans="1:25" ht="21">
      <c r="B24" s="86" t="s">
        <v>136</v>
      </c>
      <c r="H24" s="1" t="s">
        <v>0</v>
      </c>
    </row>
    <row r="25" spans="1:25" ht="55.2">
      <c r="B25" s="7" t="s">
        <v>1</v>
      </c>
      <c r="C25" s="8" t="s">
        <v>2</v>
      </c>
      <c r="D25" s="8" t="s">
        <v>68</v>
      </c>
      <c r="E25" s="8" t="s">
        <v>128</v>
      </c>
      <c r="F25" s="9" t="s">
        <v>72</v>
      </c>
      <c r="G25" s="9" t="s">
        <v>75</v>
      </c>
      <c r="H25" s="9" t="s">
        <v>118</v>
      </c>
      <c r="I25" s="9" t="s">
        <v>73</v>
      </c>
      <c r="J25" s="9" t="s">
        <v>76</v>
      </c>
      <c r="K25" s="9" t="s">
        <v>146</v>
      </c>
    </row>
    <row r="26" spans="1:25" ht="13.8">
      <c r="B26" s="8" t="s">
        <v>6</v>
      </c>
      <c r="C26" s="8" t="s">
        <v>7</v>
      </c>
      <c r="D26" s="8" t="s">
        <v>8</v>
      </c>
      <c r="E26" s="8" t="s">
        <v>9</v>
      </c>
      <c r="F26" s="8" t="s">
        <v>10</v>
      </c>
      <c r="G26" s="8" t="s">
        <v>11</v>
      </c>
      <c r="H26" s="8" t="s">
        <v>12</v>
      </c>
      <c r="I26" s="8" t="s">
        <v>13</v>
      </c>
      <c r="J26" s="8" t="s">
        <v>14</v>
      </c>
      <c r="K26" s="8" t="s">
        <v>15</v>
      </c>
    </row>
    <row r="27" spans="1:25" ht="16.8">
      <c r="A27" s="1">
        <v>1</v>
      </c>
      <c r="B27" s="49" t="s">
        <v>137</v>
      </c>
      <c r="C27" s="51"/>
      <c r="D27" s="51"/>
      <c r="E27" s="51"/>
      <c r="F27" s="55"/>
      <c r="G27" s="51">
        <f>C27</f>
        <v>0</v>
      </c>
      <c r="H27" s="51"/>
      <c r="I27" s="51">
        <f>C27</f>
        <v>0</v>
      </c>
      <c r="J27" s="51">
        <f>D27</f>
        <v>0</v>
      </c>
      <c r="K27" s="51">
        <f>E27</f>
        <v>0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27.6">
      <c r="A28" s="1">
        <v>2</v>
      </c>
      <c r="B28" s="49" t="s">
        <v>439</v>
      </c>
      <c r="C28" s="51"/>
      <c r="D28" s="51"/>
      <c r="E28" s="51"/>
      <c r="F28" s="55"/>
      <c r="G28" s="51">
        <f>C28</f>
        <v>0</v>
      </c>
      <c r="H28" s="51"/>
      <c r="I28" s="51"/>
      <c r="J28" s="51"/>
      <c r="K28" s="51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55.2">
      <c r="A29" s="1">
        <v>3</v>
      </c>
      <c r="B29" s="49" t="s">
        <v>666</v>
      </c>
      <c r="C29" s="51"/>
      <c r="D29" s="51">
        <v>15568842</v>
      </c>
      <c r="E29" s="51">
        <v>15568842</v>
      </c>
      <c r="F29" s="55"/>
      <c r="G29" s="51"/>
      <c r="H29" s="51"/>
      <c r="I29" s="51"/>
      <c r="J29" s="51"/>
      <c r="K29" s="51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7.399999999999999">
      <c r="A30" s="1">
        <v>4</v>
      </c>
      <c r="B30" s="54" t="s">
        <v>440</v>
      </c>
      <c r="C30" s="55">
        <f t="shared" ref="C30:K30" si="6">SUM(C27:C28)</f>
        <v>0</v>
      </c>
      <c r="D30" s="55">
        <f>SUM(D27:D29)</f>
        <v>15568842</v>
      </c>
      <c r="E30" s="55">
        <f>SUM(E27:E29)</f>
        <v>15568842</v>
      </c>
      <c r="F30" s="55">
        <f t="shared" si="6"/>
        <v>0</v>
      </c>
      <c r="G30" s="55">
        <f t="shared" si="6"/>
        <v>0</v>
      </c>
      <c r="H30" s="55">
        <f t="shared" si="6"/>
        <v>0</v>
      </c>
      <c r="I30" s="55">
        <f t="shared" si="6"/>
        <v>0</v>
      </c>
      <c r="J30" s="55">
        <f t="shared" si="6"/>
        <v>0</v>
      </c>
      <c r="K30" s="55">
        <f t="shared" si="6"/>
        <v>0</v>
      </c>
      <c r="L30" s="57"/>
      <c r="M30" s="57"/>
      <c r="N30" s="57"/>
      <c r="O30" s="57"/>
      <c r="P30" s="57"/>
      <c r="Q30" s="57"/>
      <c r="R30" s="88"/>
      <c r="S30" s="58"/>
      <c r="T30" s="58"/>
      <c r="U30" s="58"/>
      <c r="V30" s="58"/>
      <c r="W30" s="58"/>
      <c r="X30" s="58"/>
      <c r="Y30" s="58"/>
    </row>
    <row r="31" spans="1:25" ht="13.8">
      <c r="B31" s="64"/>
    </row>
    <row r="32" spans="1:25" ht="55.2">
      <c r="B32" s="7" t="s">
        <v>1</v>
      </c>
      <c r="C32" s="8" t="s">
        <v>2</v>
      </c>
      <c r="D32" s="8" t="s">
        <v>68</v>
      </c>
      <c r="E32" s="8" t="s">
        <v>128</v>
      </c>
      <c r="F32" s="9" t="s">
        <v>72</v>
      </c>
      <c r="G32" s="9" t="s">
        <v>75</v>
      </c>
      <c r="H32" s="9" t="s">
        <v>118</v>
      </c>
      <c r="I32" s="9" t="s">
        <v>73</v>
      </c>
      <c r="J32" s="9" t="s">
        <v>76</v>
      </c>
      <c r="K32" s="9" t="s">
        <v>146</v>
      </c>
    </row>
    <row r="33" spans="1:25" ht="16.8">
      <c r="B33" s="8" t="s">
        <v>6</v>
      </c>
      <c r="C33" s="8" t="s">
        <v>7</v>
      </c>
      <c r="D33" s="8" t="s">
        <v>8</v>
      </c>
      <c r="E33" s="8" t="s">
        <v>9</v>
      </c>
      <c r="F33" s="8" t="s">
        <v>10</v>
      </c>
      <c r="G33" s="8" t="s">
        <v>11</v>
      </c>
      <c r="H33" s="8" t="s">
        <v>12</v>
      </c>
      <c r="I33" s="95" t="s">
        <v>13</v>
      </c>
      <c r="J33" s="95" t="s">
        <v>14</v>
      </c>
      <c r="K33" s="95" t="s">
        <v>15</v>
      </c>
    </row>
    <row r="34" spans="1:25" ht="16.8">
      <c r="A34" s="1">
        <v>1</v>
      </c>
      <c r="B34" s="49" t="s">
        <v>561</v>
      </c>
      <c r="C34" s="51"/>
      <c r="D34" s="164">
        <v>1240401</v>
      </c>
      <c r="E34" s="51">
        <v>0</v>
      </c>
      <c r="F34" s="51">
        <f t="shared" ref="F34:H36" si="7">C34</f>
        <v>0</v>
      </c>
      <c r="G34" s="51">
        <f t="shared" si="7"/>
        <v>1240401</v>
      </c>
      <c r="H34" s="51">
        <f t="shared" si="7"/>
        <v>0</v>
      </c>
      <c r="I34" s="51"/>
      <c r="J34" s="51"/>
      <c r="K34" s="51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6.8">
      <c r="A35" s="1">
        <v>2</v>
      </c>
      <c r="B35" s="49" t="s">
        <v>560</v>
      </c>
      <c r="C35" s="51"/>
      <c r="D35" s="164">
        <v>1624903</v>
      </c>
      <c r="E35" s="164">
        <v>1624903</v>
      </c>
      <c r="F35" s="51">
        <f t="shared" si="7"/>
        <v>0</v>
      </c>
      <c r="G35" s="51">
        <f t="shared" si="7"/>
        <v>1624903</v>
      </c>
      <c r="H35" s="51">
        <f t="shared" si="7"/>
        <v>1624903</v>
      </c>
      <c r="I35" s="51"/>
      <c r="J35" s="51"/>
      <c r="K35" s="51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6.8">
      <c r="A36" s="1">
        <v>3</v>
      </c>
      <c r="B36" s="49" t="s">
        <v>296</v>
      </c>
      <c r="C36" s="51"/>
      <c r="D36" s="165"/>
      <c r="E36" s="51"/>
      <c r="F36" s="51">
        <f t="shared" si="7"/>
        <v>0</v>
      </c>
      <c r="G36" s="51">
        <f t="shared" si="7"/>
        <v>0</v>
      </c>
      <c r="H36" s="51">
        <f t="shared" si="7"/>
        <v>0</v>
      </c>
      <c r="I36" s="51"/>
      <c r="J36" s="51"/>
      <c r="K36" s="51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37.5" customHeight="1">
      <c r="A37" s="1">
        <v>4</v>
      </c>
      <c r="B37" s="54" t="s">
        <v>667</v>
      </c>
      <c r="C37" s="55">
        <f>SUM(C34:C36)</f>
        <v>0</v>
      </c>
      <c r="D37" s="55">
        <f t="shared" ref="D37:K37" si="8">SUM(D34:D36)</f>
        <v>2865304</v>
      </c>
      <c r="E37" s="55">
        <f t="shared" si="8"/>
        <v>1624903</v>
      </c>
      <c r="F37" s="55">
        <f t="shared" si="8"/>
        <v>0</v>
      </c>
      <c r="G37" s="55">
        <f t="shared" si="8"/>
        <v>2865304</v>
      </c>
      <c r="H37" s="55">
        <f t="shared" si="8"/>
        <v>1624903</v>
      </c>
      <c r="I37" s="55">
        <f t="shared" si="8"/>
        <v>0</v>
      </c>
      <c r="J37" s="55">
        <f t="shared" si="8"/>
        <v>0</v>
      </c>
      <c r="K37" s="55">
        <f t="shared" si="8"/>
        <v>0</v>
      </c>
      <c r="L37" s="57"/>
      <c r="M37" s="57"/>
      <c r="N37" s="57"/>
      <c r="O37" s="57"/>
      <c r="P37" s="57"/>
      <c r="Q37" s="57"/>
      <c r="R37" s="88"/>
      <c r="S37" s="58"/>
      <c r="T37" s="58"/>
      <c r="U37" s="58"/>
      <c r="V37" s="58"/>
      <c r="W37" s="58"/>
      <c r="X37" s="58"/>
      <c r="Y37" s="58"/>
    </row>
  </sheetData>
  <phoneticPr fontId="5" type="noConversion"/>
  <pageMargins left="0.70866141732283472" right="0.70866141732283472" top="0.74803149606299213" bottom="0.74803149606299213" header="0.31496062992125984" footer="0.31496062992125984"/>
  <pageSetup paperSize="9" scale="50" orientation="landscape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X25"/>
  <sheetViews>
    <sheetView view="pageBreakPreview" zoomScale="77" zoomScaleNormal="75" zoomScaleSheetLayoutView="77" workbookViewId="0">
      <selection activeCell="I1" sqref="I1"/>
    </sheetView>
  </sheetViews>
  <sheetFormatPr defaultColWidth="9.109375" defaultRowHeight="13.2"/>
  <cols>
    <col min="1" max="1" width="9.109375" style="1"/>
    <col min="2" max="2" width="73.109375" style="1" customWidth="1"/>
    <col min="3" max="5" width="17.88671875" style="1" customWidth="1"/>
    <col min="6" max="11" width="21.33203125" style="1" customWidth="1"/>
    <col min="12" max="16384" width="9.109375" style="1"/>
  </cols>
  <sheetData>
    <row r="1" spans="1:24">
      <c r="C1" s="5"/>
      <c r="I1" s="155" t="s">
        <v>739</v>
      </c>
      <c r="J1" s="60"/>
    </row>
    <row r="2" spans="1:24" ht="21">
      <c r="B2" s="86" t="s">
        <v>669</v>
      </c>
      <c r="I2" s="155"/>
    </row>
    <row r="3" spans="1:24" ht="20.399999999999999">
      <c r="B3" s="31"/>
      <c r="I3" s="155" t="s">
        <v>85</v>
      </c>
    </row>
    <row r="4" spans="1:24" ht="55.2">
      <c r="B4" s="7" t="s">
        <v>1</v>
      </c>
      <c r="C4" s="8" t="s">
        <v>2</v>
      </c>
      <c r="D4" s="8" t="s">
        <v>68</v>
      </c>
      <c r="E4" s="8" t="s">
        <v>147</v>
      </c>
      <c r="F4" s="9" t="s">
        <v>72</v>
      </c>
      <c r="G4" s="9" t="s">
        <v>75</v>
      </c>
      <c r="H4" s="9" t="s">
        <v>148</v>
      </c>
      <c r="I4" s="9" t="s">
        <v>73</v>
      </c>
      <c r="J4" s="9" t="s">
        <v>76</v>
      </c>
      <c r="K4" s="9" t="s">
        <v>119</v>
      </c>
    </row>
    <row r="5" spans="1:24" s="61" customFormat="1" ht="16.8">
      <c r="B5" s="8" t="s">
        <v>6</v>
      </c>
      <c r="C5" s="8" t="s">
        <v>7</v>
      </c>
      <c r="D5" s="8" t="s">
        <v>8</v>
      </c>
      <c r="E5" s="8" t="s">
        <v>9</v>
      </c>
      <c r="F5" s="8" t="s">
        <v>10</v>
      </c>
      <c r="G5" s="8" t="s">
        <v>11</v>
      </c>
      <c r="H5" s="62" t="s">
        <v>12</v>
      </c>
      <c r="I5" s="8" t="s">
        <v>13</v>
      </c>
      <c r="J5" s="8" t="s">
        <v>14</v>
      </c>
      <c r="K5" s="8" t="s">
        <v>15</v>
      </c>
    </row>
    <row r="6" spans="1:24" ht="16.8">
      <c r="A6" s="1">
        <v>1</v>
      </c>
      <c r="B6" s="63" t="s">
        <v>562</v>
      </c>
      <c r="C6" s="41">
        <v>0</v>
      </c>
      <c r="D6" s="41">
        <v>0</v>
      </c>
      <c r="E6" s="41">
        <v>0</v>
      </c>
      <c r="F6" s="41">
        <f t="shared" ref="F6:H10" si="0">C6</f>
        <v>0</v>
      </c>
      <c r="G6" s="41">
        <f t="shared" si="0"/>
        <v>0</v>
      </c>
      <c r="H6" s="41">
        <f t="shared" si="0"/>
        <v>0</v>
      </c>
      <c r="I6" s="41"/>
      <c r="J6" s="41"/>
      <c r="K6" s="41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6.8">
      <c r="A7" s="1">
        <v>2</v>
      </c>
      <c r="B7" s="63" t="s">
        <v>441</v>
      </c>
      <c r="C7" s="41">
        <v>1000000</v>
      </c>
      <c r="D7" s="41">
        <v>661150</v>
      </c>
      <c r="E7" s="41">
        <v>661150</v>
      </c>
      <c r="F7" s="41">
        <f t="shared" si="0"/>
        <v>1000000</v>
      </c>
      <c r="G7" s="41">
        <f t="shared" si="0"/>
        <v>661150</v>
      </c>
      <c r="H7" s="41">
        <f t="shared" si="0"/>
        <v>661150</v>
      </c>
      <c r="I7" s="41"/>
      <c r="J7" s="41"/>
      <c r="K7" s="41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6.8">
      <c r="A8" s="1">
        <v>3</v>
      </c>
      <c r="B8" s="63" t="s">
        <v>442</v>
      </c>
      <c r="C8" s="41">
        <v>1000000</v>
      </c>
      <c r="D8" s="41">
        <v>0</v>
      </c>
      <c r="E8" s="41">
        <v>0</v>
      </c>
      <c r="F8" s="41">
        <f t="shared" si="0"/>
        <v>1000000</v>
      </c>
      <c r="G8" s="41">
        <f t="shared" si="0"/>
        <v>0</v>
      </c>
      <c r="H8" s="41">
        <f t="shared" si="0"/>
        <v>0</v>
      </c>
      <c r="I8" s="41"/>
      <c r="J8" s="41"/>
      <c r="K8" s="41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6.8">
      <c r="A9" s="1">
        <v>4</v>
      </c>
      <c r="B9" s="63" t="s">
        <v>563</v>
      </c>
      <c r="C9" s="41">
        <v>1000000</v>
      </c>
      <c r="D9" s="41">
        <v>705000</v>
      </c>
      <c r="E9" s="41">
        <v>705000</v>
      </c>
      <c r="F9" s="41">
        <f t="shared" si="0"/>
        <v>1000000</v>
      </c>
      <c r="G9" s="41">
        <f t="shared" si="0"/>
        <v>705000</v>
      </c>
      <c r="H9" s="41">
        <f t="shared" si="0"/>
        <v>705000</v>
      </c>
      <c r="I9" s="41"/>
      <c r="J9" s="41"/>
      <c r="K9" s="41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6.8">
      <c r="A10" s="1">
        <v>5</v>
      </c>
      <c r="B10" s="63" t="s">
        <v>564</v>
      </c>
      <c r="C10" s="41"/>
      <c r="D10" s="41">
        <v>90000</v>
      </c>
      <c r="E10" s="41">
        <v>90000</v>
      </c>
      <c r="F10" s="41">
        <f t="shared" si="0"/>
        <v>0</v>
      </c>
      <c r="G10" s="41">
        <f t="shared" si="0"/>
        <v>90000</v>
      </c>
      <c r="H10" s="41">
        <f t="shared" si="0"/>
        <v>90000</v>
      </c>
      <c r="I10" s="41"/>
      <c r="J10" s="41"/>
      <c r="K10" s="41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46.8">
      <c r="A11" s="1">
        <v>6</v>
      </c>
      <c r="B11" s="38" t="s">
        <v>565</v>
      </c>
      <c r="C11" s="43">
        <f>SUM(C6:C10)</f>
        <v>3000000</v>
      </c>
      <c r="D11" s="43">
        <f t="shared" ref="D11:K11" si="1">SUM(D6:D10)</f>
        <v>1456150</v>
      </c>
      <c r="E11" s="43">
        <f t="shared" si="1"/>
        <v>1456150</v>
      </c>
      <c r="F11" s="43">
        <f t="shared" si="1"/>
        <v>3000000</v>
      </c>
      <c r="G11" s="43">
        <f t="shared" si="1"/>
        <v>1456150</v>
      </c>
      <c r="H11" s="43">
        <f t="shared" si="1"/>
        <v>1456150</v>
      </c>
      <c r="I11" s="43">
        <f t="shared" si="1"/>
        <v>0</v>
      </c>
      <c r="J11" s="43">
        <f t="shared" si="1"/>
        <v>0</v>
      </c>
      <c r="K11" s="43">
        <f t="shared" si="1"/>
        <v>0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6.8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24" ht="16.8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24" ht="16.8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24" ht="16.8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24" ht="16.8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ht="16.8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ht="16.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ht="16.8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16.8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16.8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16.8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16.8">
      <c r="B23" s="64"/>
      <c r="E23" s="2"/>
    </row>
    <row r="24" spans="1:12" ht="13.8">
      <c r="B24" s="64"/>
    </row>
    <row r="25" spans="1:12" ht="13.8">
      <c r="B25" s="64"/>
    </row>
  </sheetData>
  <phoneticPr fontId="5" type="noConversion"/>
  <pageMargins left="0.70866141732283472" right="0.70866141732283472" top="0.74803149606299213" bottom="0.74803149606299213" header="0.31496062992125984" footer="0.31496062992125984"/>
  <pageSetup paperSize="9" scale="47" orientation="landscape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T27"/>
  <sheetViews>
    <sheetView view="pageBreakPreview" topLeftCell="E1" zoomScale="65" zoomScaleNormal="75" zoomScaleSheetLayoutView="65" workbookViewId="0">
      <selection activeCell="Q1" sqref="Q1"/>
    </sheetView>
  </sheetViews>
  <sheetFormatPr defaultColWidth="9.109375" defaultRowHeight="13.2"/>
  <cols>
    <col min="1" max="1" width="7.33203125" style="1" customWidth="1"/>
    <col min="2" max="2" width="50" style="23" customWidth="1"/>
    <col min="3" max="3" width="26.88671875" style="5" customWidth="1"/>
    <col min="4" max="8" width="19.33203125" style="5" customWidth="1"/>
    <col min="9" max="14" width="17.33203125" style="5" customWidth="1"/>
    <col min="15" max="15" width="19.33203125" style="5" customWidth="1"/>
    <col min="16" max="17" width="18.6640625" style="5" customWidth="1"/>
    <col min="18" max="20" width="19.33203125" style="5" customWidth="1"/>
    <col min="21" max="16384" width="9.109375" style="1"/>
  </cols>
  <sheetData>
    <row r="1" spans="1:20" ht="28.2">
      <c r="B1" s="4"/>
      <c r="Q1" s="155" t="s">
        <v>740</v>
      </c>
      <c r="S1" s="1"/>
    </row>
    <row r="2" spans="1:20" ht="28.2">
      <c r="B2" s="4"/>
      <c r="Q2" s="155"/>
    </row>
    <row r="3" spans="1:20" ht="21">
      <c r="B3" s="363" t="s">
        <v>730</v>
      </c>
      <c r="Q3" s="155" t="s">
        <v>299</v>
      </c>
    </row>
    <row r="4" spans="1:20" ht="20.399999999999999">
      <c r="B4" s="6"/>
    </row>
    <row r="5" spans="1:20" ht="79.5" customHeight="1">
      <c r="B5" s="7" t="s">
        <v>1</v>
      </c>
      <c r="C5" s="8" t="s">
        <v>2</v>
      </c>
      <c r="D5" s="8" t="s">
        <v>68</v>
      </c>
      <c r="E5" s="8" t="s">
        <v>114</v>
      </c>
      <c r="F5" s="8" t="s">
        <v>67</v>
      </c>
      <c r="G5" s="8" t="s">
        <v>69</v>
      </c>
      <c r="H5" s="8" t="s">
        <v>115</v>
      </c>
      <c r="I5" s="8" t="s">
        <v>3</v>
      </c>
      <c r="J5" s="8" t="s">
        <v>70</v>
      </c>
      <c r="K5" s="8" t="s">
        <v>116</v>
      </c>
      <c r="L5" s="8" t="s">
        <v>74</v>
      </c>
      <c r="M5" s="8" t="s">
        <v>71</v>
      </c>
      <c r="N5" s="8" t="s">
        <v>117</v>
      </c>
      <c r="O5" s="9" t="s">
        <v>4</v>
      </c>
      <c r="P5" s="9" t="s">
        <v>5</v>
      </c>
      <c r="Q5" s="9" t="s">
        <v>158</v>
      </c>
      <c r="R5" s="9" t="s">
        <v>72</v>
      </c>
      <c r="S5" s="9" t="s">
        <v>75</v>
      </c>
      <c r="T5" s="9" t="s">
        <v>157</v>
      </c>
    </row>
    <row r="6" spans="1:20" ht="14.4">
      <c r="B6" s="34" t="s">
        <v>6</v>
      </c>
      <c r="C6" s="8" t="s">
        <v>7</v>
      </c>
      <c r="D6" s="34" t="s">
        <v>8</v>
      </c>
      <c r="E6" s="34" t="s">
        <v>9</v>
      </c>
      <c r="F6" s="8" t="s">
        <v>10</v>
      </c>
      <c r="G6" s="8" t="s">
        <v>11</v>
      </c>
      <c r="H6" s="8" t="s">
        <v>12</v>
      </c>
      <c r="I6" s="8" t="s">
        <v>13</v>
      </c>
      <c r="J6" s="8" t="s">
        <v>14</v>
      </c>
      <c r="K6" s="8" t="s">
        <v>15</v>
      </c>
      <c r="L6" s="8" t="s">
        <v>16</v>
      </c>
      <c r="M6" s="8" t="s">
        <v>17</v>
      </c>
      <c r="N6" s="8" t="s">
        <v>18</v>
      </c>
      <c r="O6" s="8" t="s">
        <v>78</v>
      </c>
      <c r="P6" s="8" t="s">
        <v>79</v>
      </c>
      <c r="Q6" s="8" t="s">
        <v>120</v>
      </c>
      <c r="R6" s="8" t="s">
        <v>121</v>
      </c>
      <c r="S6" s="8" t="s">
        <v>122</v>
      </c>
      <c r="T6" s="8" t="s">
        <v>123</v>
      </c>
    </row>
    <row r="7" spans="1:20" ht="13.8">
      <c r="A7" s="1">
        <v>1</v>
      </c>
      <c r="B7" s="89" t="s">
        <v>149</v>
      </c>
      <c r="C7" s="90">
        <v>4</v>
      </c>
      <c r="D7" s="90">
        <v>5</v>
      </c>
      <c r="E7" s="90">
        <v>5</v>
      </c>
      <c r="F7" s="90">
        <v>14</v>
      </c>
      <c r="G7" s="90">
        <v>14</v>
      </c>
      <c r="H7" s="90">
        <v>14</v>
      </c>
      <c r="I7" s="90">
        <v>3</v>
      </c>
      <c r="J7" s="90">
        <v>3</v>
      </c>
      <c r="K7" s="90">
        <v>3</v>
      </c>
      <c r="L7" s="90">
        <v>14</v>
      </c>
      <c r="M7" s="90">
        <v>14</v>
      </c>
      <c r="N7" s="90">
        <v>14</v>
      </c>
      <c r="O7" s="90">
        <f>C7+F7+I7+L7</f>
        <v>35</v>
      </c>
      <c r="P7" s="90">
        <f t="shared" ref="O7:Q8" si="0">D7+G7+J7+M7</f>
        <v>36</v>
      </c>
      <c r="Q7" s="90">
        <f t="shared" si="0"/>
        <v>36</v>
      </c>
      <c r="R7" s="90">
        <f>C7+F7+I7+L7</f>
        <v>35</v>
      </c>
      <c r="S7" s="90">
        <f>P7</f>
        <v>36</v>
      </c>
      <c r="T7" s="90">
        <f>Q7</f>
        <v>36</v>
      </c>
    </row>
    <row r="8" spans="1:20" ht="13.8">
      <c r="A8" s="1">
        <v>2</v>
      </c>
      <c r="B8" s="89" t="s">
        <v>150</v>
      </c>
      <c r="C8" s="90">
        <v>1</v>
      </c>
      <c r="D8" s="90">
        <v>1</v>
      </c>
      <c r="E8" s="90">
        <v>1</v>
      </c>
      <c r="F8" s="90">
        <v>0</v>
      </c>
      <c r="G8" s="90">
        <v>0</v>
      </c>
      <c r="H8" s="90">
        <v>0</v>
      </c>
      <c r="I8" s="90">
        <v>21</v>
      </c>
      <c r="J8" s="90">
        <v>21</v>
      </c>
      <c r="K8" s="90">
        <v>21</v>
      </c>
      <c r="L8" s="90">
        <v>4</v>
      </c>
      <c r="M8" s="90">
        <v>4</v>
      </c>
      <c r="N8" s="90">
        <v>4</v>
      </c>
      <c r="O8" s="90">
        <f t="shared" si="0"/>
        <v>26</v>
      </c>
      <c r="P8" s="90">
        <f t="shared" si="0"/>
        <v>26</v>
      </c>
      <c r="Q8" s="90">
        <f t="shared" si="0"/>
        <v>26</v>
      </c>
      <c r="R8" s="90">
        <f>C8+F8+I8+L8</f>
        <v>26</v>
      </c>
      <c r="S8" s="90">
        <f>P8</f>
        <v>26</v>
      </c>
      <c r="T8" s="90">
        <f>Q8</f>
        <v>26</v>
      </c>
    </row>
    <row r="9" spans="1:20" s="92" customFormat="1" ht="15.6">
      <c r="A9" s="1">
        <v>3</v>
      </c>
      <c r="B9" s="91" t="s">
        <v>101</v>
      </c>
      <c r="C9" s="188">
        <f>SUM(C7:C8)</f>
        <v>5</v>
      </c>
      <c r="D9" s="188">
        <f t="shared" ref="D9:G9" si="1">SUM(D7:D8)</f>
        <v>6</v>
      </c>
      <c r="E9" s="188">
        <f t="shared" ref="E9" si="2">SUM(E7:E8)</f>
        <v>6</v>
      </c>
      <c r="F9" s="188">
        <f t="shared" si="1"/>
        <v>14</v>
      </c>
      <c r="G9" s="188">
        <f t="shared" si="1"/>
        <v>14</v>
      </c>
      <c r="H9" s="188">
        <f t="shared" ref="H9:J9" si="3">SUM(H7:H8)</f>
        <v>14</v>
      </c>
      <c r="I9" s="188">
        <f t="shared" si="3"/>
        <v>24</v>
      </c>
      <c r="J9" s="188">
        <f t="shared" si="3"/>
        <v>24</v>
      </c>
      <c r="K9" s="188">
        <f t="shared" ref="K9:M9" si="4">SUM(K7:K8)</f>
        <v>24</v>
      </c>
      <c r="L9" s="188">
        <f t="shared" si="4"/>
        <v>18</v>
      </c>
      <c r="M9" s="188">
        <f t="shared" si="4"/>
        <v>18</v>
      </c>
      <c r="N9" s="188">
        <f t="shared" ref="N9" si="5">SUM(N7:N8)</f>
        <v>18</v>
      </c>
      <c r="O9" s="96">
        <f t="shared" ref="O9:T9" si="6">SUM(O7:O8)</f>
        <v>61</v>
      </c>
      <c r="P9" s="96">
        <f t="shared" si="6"/>
        <v>62</v>
      </c>
      <c r="Q9" s="96">
        <f t="shared" si="6"/>
        <v>62</v>
      </c>
      <c r="R9" s="96">
        <f t="shared" si="6"/>
        <v>61</v>
      </c>
      <c r="S9" s="96">
        <f t="shared" si="6"/>
        <v>62</v>
      </c>
      <c r="T9" s="96">
        <f t="shared" si="6"/>
        <v>62</v>
      </c>
    </row>
    <row r="10" spans="1:20" s="92" customFormat="1" ht="26.4">
      <c r="A10" s="27"/>
      <c r="B10" s="93"/>
      <c r="C10" s="29" t="s">
        <v>443</v>
      </c>
      <c r="D10" s="29" t="s">
        <v>443</v>
      </c>
      <c r="E10" s="29" t="s">
        <v>443</v>
      </c>
      <c r="F10" s="5" t="s">
        <v>151</v>
      </c>
      <c r="G10" s="5" t="s">
        <v>151</v>
      </c>
      <c r="H10" s="5" t="s">
        <v>151</v>
      </c>
      <c r="I10" s="5" t="s">
        <v>152</v>
      </c>
      <c r="J10" s="5" t="s">
        <v>152</v>
      </c>
      <c r="K10" s="5" t="s">
        <v>152</v>
      </c>
      <c r="L10" s="68" t="s">
        <v>450</v>
      </c>
      <c r="M10" s="68" t="s">
        <v>450</v>
      </c>
      <c r="N10" s="68" t="s">
        <v>450</v>
      </c>
      <c r="O10" s="94"/>
      <c r="P10" s="94"/>
      <c r="Q10" s="94"/>
      <c r="R10" s="94"/>
      <c r="S10" s="94"/>
      <c r="T10" s="94"/>
    </row>
    <row r="11" spans="1:20" s="5" customFormat="1" ht="15">
      <c r="A11" s="1"/>
      <c r="B11" s="28"/>
      <c r="C11" s="5" t="s">
        <v>297</v>
      </c>
      <c r="D11" s="5" t="s">
        <v>297</v>
      </c>
      <c r="E11" s="5" t="s">
        <v>297</v>
      </c>
      <c r="F11" s="5" t="s">
        <v>153</v>
      </c>
      <c r="G11" s="5" t="s">
        <v>153</v>
      </c>
      <c r="H11" s="5" t="s">
        <v>153</v>
      </c>
      <c r="I11" s="5" t="s">
        <v>154</v>
      </c>
      <c r="J11" s="5" t="s">
        <v>154</v>
      </c>
      <c r="K11" s="5" t="s">
        <v>154</v>
      </c>
      <c r="L11" s="5" t="s">
        <v>451</v>
      </c>
      <c r="M11" s="5" t="s">
        <v>451</v>
      </c>
      <c r="N11" s="5" t="s">
        <v>451</v>
      </c>
    </row>
    <row r="12" spans="1:20" s="5" customFormat="1" ht="15">
      <c r="A12" s="1"/>
      <c r="B12" s="28"/>
      <c r="C12" s="5" t="s">
        <v>155</v>
      </c>
      <c r="D12" s="5" t="s">
        <v>155</v>
      </c>
      <c r="E12" s="5" t="s">
        <v>155</v>
      </c>
      <c r="F12" s="5" t="s">
        <v>290</v>
      </c>
      <c r="G12" s="5" t="s">
        <v>290</v>
      </c>
      <c r="H12" s="5" t="s">
        <v>290</v>
      </c>
      <c r="I12" s="5" t="s">
        <v>671</v>
      </c>
      <c r="J12" s="5" t="s">
        <v>671</v>
      </c>
      <c r="K12" s="5" t="s">
        <v>671</v>
      </c>
      <c r="L12" s="5" t="s">
        <v>567</v>
      </c>
      <c r="M12" s="5" t="s">
        <v>452</v>
      </c>
      <c r="N12" s="5" t="s">
        <v>452</v>
      </c>
    </row>
    <row r="13" spans="1:20" s="5" customFormat="1" ht="15">
      <c r="A13" s="1"/>
      <c r="B13" s="28"/>
      <c r="C13" s="5" t="s">
        <v>401</v>
      </c>
      <c r="D13" s="5" t="s">
        <v>401</v>
      </c>
      <c r="E13" s="5" t="s">
        <v>401</v>
      </c>
      <c r="F13" s="5" t="s">
        <v>293</v>
      </c>
      <c r="G13" s="5" t="s">
        <v>293</v>
      </c>
      <c r="H13" s="5" t="s">
        <v>293</v>
      </c>
      <c r="J13" s="29" t="s">
        <v>672</v>
      </c>
      <c r="K13" s="29" t="s">
        <v>672</v>
      </c>
      <c r="L13" s="68" t="s">
        <v>453</v>
      </c>
      <c r="M13" s="68" t="s">
        <v>453</v>
      </c>
      <c r="N13" s="68" t="s">
        <v>453</v>
      </c>
    </row>
    <row r="14" spans="1:20" s="5" customFormat="1" ht="26.4">
      <c r="A14" s="1"/>
      <c r="B14" s="28"/>
      <c r="C14" s="5" t="s">
        <v>566</v>
      </c>
      <c r="D14" s="5" t="s">
        <v>566</v>
      </c>
      <c r="E14" s="5" t="s">
        <v>566</v>
      </c>
      <c r="F14" s="29" t="s">
        <v>298</v>
      </c>
      <c r="G14" s="29" t="s">
        <v>298</v>
      </c>
      <c r="H14" s="29" t="s">
        <v>298</v>
      </c>
      <c r="I14" s="29" t="s">
        <v>447</v>
      </c>
      <c r="J14" s="29" t="s">
        <v>673</v>
      </c>
      <c r="K14" s="29" t="s">
        <v>673</v>
      </c>
      <c r="L14" s="68" t="s">
        <v>454</v>
      </c>
      <c r="M14" s="68" t="s">
        <v>454</v>
      </c>
      <c r="N14" s="68" t="s">
        <v>454</v>
      </c>
    </row>
    <row r="15" spans="1:20" s="5" customFormat="1" ht="39.6">
      <c r="A15" s="1"/>
      <c r="B15" s="28"/>
      <c r="C15" s="29" t="s">
        <v>670</v>
      </c>
      <c r="D15" s="29" t="s">
        <v>444</v>
      </c>
      <c r="E15" s="29" t="s">
        <v>444</v>
      </c>
      <c r="F15" s="5" t="s">
        <v>156</v>
      </c>
      <c r="G15" s="5" t="s">
        <v>156</v>
      </c>
      <c r="H15" s="5" t="s">
        <v>156</v>
      </c>
      <c r="I15" s="29" t="s">
        <v>674</v>
      </c>
      <c r="J15" s="29" t="s">
        <v>674</v>
      </c>
      <c r="K15" s="29" t="s">
        <v>674</v>
      </c>
      <c r="L15" s="261" t="s">
        <v>455</v>
      </c>
      <c r="M15" s="261" t="s">
        <v>455</v>
      </c>
      <c r="N15" s="261" t="s">
        <v>455</v>
      </c>
    </row>
    <row r="16" spans="1:20" ht="36" customHeight="1">
      <c r="B16" s="28"/>
      <c r="F16" s="5" t="s">
        <v>445</v>
      </c>
      <c r="G16" s="5" t="s">
        <v>445</v>
      </c>
      <c r="H16" s="5" t="s">
        <v>445</v>
      </c>
      <c r="I16" s="29" t="s">
        <v>448</v>
      </c>
      <c r="J16" s="29" t="s">
        <v>448</v>
      </c>
      <c r="K16" s="29" t="s">
        <v>448</v>
      </c>
      <c r="L16" s="68" t="s">
        <v>456</v>
      </c>
      <c r="M16" s="68" t="s">
        <v>456</v>
      </c>
      <c r="N16" s="68" t="s">
        <v>456</v>
      </c>
    </row>
    <row r="17" spans="2:14" ht="26.4">
      <c r="B17" s="28"/>
      <c r="F17" s="5" t="s">
        <v>446</v>
      </c>
      <c r="G17" s="5" t="s">
        <v>446</v>
      </c>
      <c r="H17" s="5" t="s">
        <v>446</v>
      </c>
      <c r="I17" s="5" t="s">
        <v>449</v>
      </c>
      <c r="J17" s="5" t="s">
        <v>449</v>
      </c>
      <c r="K17" s="5" t="s">
        <v>449</v>
      </c>
      <c r="L17" s="29" t="s">
        <v>457</v>
      </c>
      <c r="M17" s="29" t="s">
        <v>457</v>
      </c>
      <c r="N17" s="29" t="s">
        <v>457</v>
      </c>
    </row>
    <row r="18" spans="2:14" ht="39.6">
      <c r="B18" s="28"/>
      <c r="C18" s="29"/>
      <c r="F18" s="5" t="s">
        <v>402</v>
      </c>
      <c r="G18" s="5" t="s">
        <v>402</v>
      </c>
      <c r="H18" s="5" t="s">
        <v>402</v>
      </c>
      <c r="I18" s="29" t="s">
        <v>675</v>
      </c>
      <c r="J18" s="29"/>
      <c r="K18" s="29"/>
      <c r="L18" s="5" t="s">
        <v>458</v>
      </c>
      <c r="M18" s="5" t="s">
        <v>458</v>
      </c>
      <c r="N18" s="5" t="s">
        <v>458</v>
      </c>
    </row>
    <row r="19" spans="2:14" ht="15">
      <c r="B19" s="28"/>
      <c r="C19" s="29"/>
      <c r="D19" s="29"/>
      <c r="E19" s="29"/>
    </row>
    <row r="20" spans="2:14" ht="15">
      <c r="B20" s="28"/>
    </row>
    <row r="21" spans="2:14" ht="15">
      <c r="B21" s="28"/>
    </row>
    <row r="22" spans="2:14" ht="15">
      <c r="B22" s="28"/>
    </row>
    <row r="23" spans="2:14" ht="15">
      <c r="B23" s="28"/>
    </row>
    <row r="24" spans="2:14" ht="15">
      <c r="B24" s="28"/>
    </row>
    <row r="25" spans="2:14" ht="15">
      <c r="B25" s="28"/>
    </row>
    <row r="26" spans="2:14" ht="15">
      <c r="B26" s="28"/>
    </row>
    <row r="27" spans="2:14" ht="15">
      <c r="B27" s="28"/>
    </row>
  </sheetData>
  <phoneticPr fontId="5" type="noConversion"/>
  <pageMargins left="0.70866141732283472" right="0.70866141732283472" top="0.74803149606299213" bottom="0.74803149606299213" header="0.31496062992125984" footer="0.31496062992125984"/>
  <pageSetup paperSize="9" scale="33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18</vt:i4>
      </vt:variant>
      <vt:variant>
        <vt:lpstr>Névvel ellátott tartományok</vt:lpstr>
      </vt:variant>
      <vt:variant>
        <vt:i4>8</vt:i4>
      </vt:variant>
    </vt:vector>
  </HeadingPairs>
  <TitlesOfParts>
    <vt:vector size="26" baseType="lpstr">
      <vt:lpstr>1 bevétel-kiadás</vt:lpstr>
      <vt:lpstr>2 helyi adó bev.</vt:lpstr>
      <vt:lpstr>3 tám.ért. bev-kiad.</vt:lpstr>
      <vt:lpstr>4 ktgvetési tám. bev.</vt:lpstr>
      <vt:lpstr>5 EU-s pr. bev-kiad.</vt:lpstr>
      <vt:lpstr>6 Ber-Felúj. kiad.</vt:lpstr>
      <vt:lpstr>7 átadott-átvett pénzeszk.</vt:lpstr>
      <vt:lpstr>8 ellátottak jutt.</vt:lpstr>
      <vt:lpstr>9 létszám</vt:lpstr>
      <vt:lpstr>10. Közvetett tám.</vt:lpstr>
      <vt:lpstr>11 ktgvetési mérleg</vt:lpstr>
      <vt:lpstr>12 Ei.felh.t., Pénzeszk.vált.</vt:lpstr>
      <vt:lpstr>13 Pénzm.kimutatás</vt:lpstr>
      <vt:lpstr>14 Eredménykim.</vt:lpstr>
      <vt:lpstr>15 Vagyonkim.</vt:lpstr>
      <vt:lpstr>16 Gördülő terv</vt:lpstr>
      <vt:lpstr>17 Közös hiv.fenntartás</vt:lpstr>
      <vt:lpstr>Munka1</vt:lpstr>
      <vt:lpstr>'1 bevétel-kiadás'!Nyomtatási_terület</vt:lpstr>
      <vt:lpstr>'13 Pénzm.kimutatás'!Nyomtatási_terület</vt:lpstr>
      <vt:lpstr>'15 Vagyonkim.'!Nyomtatási_terület</vt:lpstr>
      <vt:lpstr>'17 Közös hiv.fenntartás'!Nyomtatási_terület</vt:lpstr>
      <vt:lpstr>'3 tám.ért. bev-kiad.'!Nyomtatási_terület</vt:lpstr>
      <vt:lpstr>'6 Ber-Felúj. kiad.'!Nyomtatási_terület</vt:lpstr>
      <vt:lpstr>'7 átadott-átvett pénzeszk.'!Nyomtatási_terület</vt:lpstr>
      <vt:lpstr>'8 ellátottak jutt.'!Nyomtatási_terület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pugy</dc:creator>
  <cp:lastModifiedBy>igazgatas2</cp:lastModifiedBy>
  <cp:lastPrinted>2023-03-28T09:48:00Z</cp:lastPrinted>
  <dcterms:created xsi:type="dcterms:W3CDTF">2013-02-08T06:30:04Z</dcterms:created>
  <dcterms:modified xsi:type="dcterms:W3CDTF">2023-03-31T08:33:39Z</dcterms:modified>
</cp:coreProperties>
</file>