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VATALSRV\kozos\1 Dokumentumok\1. Jegyzőkönyvek-KT ülések\Jegyzőkönyvek 2018\2018.05.03\"/>
    </mc:Choice>
  </mc:AlternateContent>
  <xr:revisionPtr revIDLastSave="0" documentId="10_ncr:8100000_{8AE85F36-B27E-46F9-973E-C0E8A71864BE}" xr6:coauthVersionLast="32" xr6:coauthVersionMax="32" xr10:uidLastSave="{00000000-0000-0000-0000-000000000000}"/>
  <bookViews>
    <workbookView xWindow="240" yWindow="96" windowWidth="19320" windowHeight="9528" tabRatio="857" xr2:uid="{00000000-000D-0000-FFFF-FFFF00000000}"/>
  </bookViews>
  <sheets>
    <sheet name="1 bevétel-kiadás" sheetId="1" r:id="rId1"/>
    <sheet name="2 helyi adó bev." sheetId="2" r:id="rId2"/>
    <sheet name="3 tám.ért. bev-kiad." sheetId="3" r:id="rId3"/>
    <sheet name="4 ktgvetési tám. bev." sheetId="4" r:id="rId4"/>
    <sheet name="5 EU-s pr. bev-kiad." sheetId="5" r:id="rId5"/>
    <sheet name="6 Ber-Felúj. kiad." sheetId="6" r:id="rId6"/>
    <sheet name="7 átadott pénzeszk." sheetId="7" r:id="rId7"/>
    <sheet name="8 ellátottak jutt." sheetId="8" r:id="rId8"/>
    <sheet name="9 létszám" sheetId="9" r:id="rId9"/>
    <sheet name="10. Közvetett tám." sheetId="12" r:id="rId10"/>
    <sheet name="11 ktgvetési mérleg" sheetId="11" r:id="rId11"/>
    <sheet name="12 Ei.felh.t., Pénzeszk.vált." sheetId="13" r:id="rId12"/>
    <sheet name="13 Pénzm.kimutatás" sheetId="14" r:id="rId13"/>
    <sheet name="14 Eredménykim." sheetId="15" r:id="rId14"/>
    <sheet name="15 Vagyonkim." sheetId="16" r:id="rId15"/>
    <sheet name="16 Gördülő terv" sheetId="17" r:id="rId16"/>
    <sheet name="Munka1" sheetId="18" r:id="rId17"/>
  </sheets>
  <externalReferences>
    <externalReference r:id="rId18"/>
  </externalReferences>
  <definedNames>
    <definedName name="_xlnm.Print_Area" localSheetId="0">'1 bevétel-kiadás'!$A$1:$W$64</definedName>
    <definedName name="_xlnm.Print_Area" localSheetId="2">'3 tám.ért. bev-kiad.'!$A$1:$M$40</definedName>
    <definedName name="_xlnm.Print_Area" localSheetId="5">'6 Ber-Felúj. kiad.'!$A$1:$V$47</definedName>
    <definedName name="_xlnm.Print_Area" localSheetId="6">'7 átadott pénzeszk.'!$A$1:$K$36</definedName>
    <definedName name="_xlnm.Print_Area" localSheetId="7">'8 ellátottak jutt.'!$A$1:$L$15</definedName>
  </definedNames>
  <calcPr calcId="162913"/>
</workbook>
</file>

<file path=xl/calcChain.xml><?xml version="1.0" encoding="utf-8"?>
<calcChain xmlns="http://schemas.openxmlformats.org/spreadsheetml/2006/main">
  <c r="I14" i="17" l="1"/>
  <c r="J9" i="17"/>
  <c r="I9" i="17"/>
  <c r="H14" i="17"/>
  <c r="G14" i="17" l="1"/>
  <c r="D14" i="17"/>
  <c r="D19" i="17" s="1"/>
  <c r="D32" i="17" s="1"/>
  <c r="F14" i="17"/>
  <c r="E14" i="17"/>
  <c r="D53" i="17"/>
  <c r="D56" i="17" s="1"/>
  <c r="D59" i="17" s="1"/>
  <c r="D43" i="17"/>
  <c r="D38" i="17"/>
  <c r="D39" i="17" s="1"/>
  <c r="D45" i="17" s="1"/>
  <c r="D28" i="17"/>
  <c r="D31" i="17" s="1"/>
  <c r="D18" i="17"/>
  <c r="D46" i="17" s="1"/>
  <c r="D12" i="13"/>
  <c r="O7" i="9"/>
  <c r="D44" i="17" l="1"/>
  <c r="D60" i="17" s="1"/>
  <c r="D30" i="12"/>
  <c r="C30" i="12"/>
  <c r="D26" i="12"/>
  <c r="C25" i="12"/>
  <c r="C24" i="12"/>
  <c r="C26" i="12" s="1"/>
  <c r="D22" i="12"/>
  <c r="C22" i="12"/>
  <c r="C20" i="12"/>
  <c r="D18" i="12"/>
  <c r="C18" i="12"/>
  <c r="D14" i="12"/>
  <c r="C12" i="12"/>
  <c r="C14" i="12" s="1"/>
  <c r="N9" i="9"/>
  <c r="M9" i="9"/>
  <c r="L9" i="9"/>
  <c r="K9" i="9"/>
  <c r="J9" i="9"/>
  <c r="I9" i="9"/>
  <c r="H9" i="9"/>
  <c r="E9" i="9"/>
  <c r="G9" i="9"/>
  <c r="F9" i="9"/>
  <c r="D9" i="9"/>
  <c r="C9" i="9"/>
  <c r="F7" i="8"/>
  <c r="F8" i="8"/>
  <c r="F9" i="8"/>
  <c r="D34" i="7"/>
  <c r="E34" i="7"/>
  <c r="I34" i="7"/>
  <c r="J34" i="7"/>
  <c r="K34" i="7"/>
  <c r="C34" i="7"/>
  <c r="F33" i="7"/>
  <c r="G33" i="7"/>
  <c r="H33" i="7"/>
  <c r="C12" i="7"/>
  <c r="E7" i="7"/>
  <c r="D7" i="7"/>
  <c r="C7" i="7"/>
  <c r="S27" i="6"/>
  <c r="S28" i="6"/>
  <c r="S29" i="6"/>
  <c r="S30" i="6"/>
  <c r="S31" i="6"/>
  <c r="S32" i="6"/>
  <c r="S33" i="6"/>
  <c r="Q25" i="6"/>
  <c r="Q26" i="6"/>
  <c r="Q27" i="6"/>
  <c r="Q28" i="6"/>
  <c r="Q29" i="6"/>
  <c r="Q30" i="6"/>
  <c r="Q31" i="6"/>
  <c r="Q32" i="6"/>
  <c r="Q33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E34" i="6"/>
  <c r="S34" i="6" s="1"/>
  <c r="E35" i="6"/>
  <c r="N35" i="6" s="1"/>
  <c r="C35" i="6"/>
  <c r="O35" i="6" s="1"/>
  <c r="D34" i="6"/>
  <c r="D35" i="6" s="1"/>
  <c r="Q35" i="6" s="1"/>
  <c r="H7" i="4"/>
  <c r="H8" i="4"/>
  <c r="H9" i="4"/>
  <c r="H10" i="4"/>
  <c r="H11" i="4"/>
  <c r="H13" i="4"/>
  <c r="H16" i="4"/>
  <c r="H17" i="4"/>
  <c r="H18" i="4"/>
  <c r="H19" i="4"/>
  <c r="H21" i="4"/>
  <c r="H22" i="4"/>
  <c r="H23" i="4"/>
  <c r="G7" i="4"/>
  <c r="G8" i="4"/>
  <c r="G9" i="4"/>
  <c r="G10" i="4"/>
  <c r="G11" i="4"/>
  <c r="G13" i="4"/>
  <c r="G16" i="4"/>
  <c r="G17" i="4"/>
  <c r="G18" i="4"/>
  <c r="G19" i="4"/>
  <c r="G21" i="4"/>
  <c r="G22" i="4"/>
  <c r="G23" i="4"/>
  <c r="F7" i="4"/>
  <c r="F8" i="4"/>
  <c r="F9" i="4"/>
  <c r="F10" i="4"/>
  <c r="F11" i="4"/>
  <c r="F16" i="4"/>
  <c r="F17" i="4"/>
  <c r="F18" i="4"/>
  <c r="F19" i="4"/>
  <c r="F20" i="4"/>
  <c r="F21" i="4"/>
  <c r="F23" i="4"/>
  <c r="E24" i="4"/>
  <c r="H24" i="4" s="1"/>
  <c r="E20" i="4"/>
  <c r="E22" i="4" s="1"/>
  <c r="E14" i="4"/>
  <c r="H14" i="4" s="1"/>
  <c r="E13" i="4"/>
  <c r="E12" i="4"/>
  <c r="H12" i="4" s="1"/>
  <c r="D24" i="4"/>
  <c r="G24" i="4" s="1"/>
  <c r="C24" i="4"/>
  <c r="F24" i="4" s="1"/>
  <c r="D20" i="4"/>
  <c r="D22" i="4" s="1"/>
  <c r="C20" i="4"/>
  <c r="C22" i="4" s="1"/>
  <c r="F22" i="4" s="1"/>
  <c r="D14" i="4"/>
  <c r="G14" i="4" s="1"/>
  <c r="C14" i="4"/>
  <c r="F14" i="4" s="1"/>
  <c r="D13" i="4"/>
  <c r="C13" i="4"/>
  <c r="D12" i="4"/>
  <c r="G12" i="4" s="1"/>
  <c r="C12" i="4"/>
  <c r="F12" i="4" s="1"/>
  <c r="C15" i="4" l="1"/>
  <c r="F15" i="4" s="1"/>
  <c r="H20" i="4"/>
  <c r="D31" i="12"/>
  <c r="D15" i="4"/>
  <c r="G15" i="4" s="1"/>
  <c r="E15" i="4"/>
  <c r="H15" i="4" s="1"/>
  <c r="F13" i="4"/>
  <c r="G20" i="4"/>
  <c r="L35" i="6"/>
  <c r="C31" i="12"/>
  <c r="M34" i="6"/>
  <c r="N34" i="6"/>
  <c r="Q34" i="6"/>
  <c r="S35" i="6"/>
  <c r="M35" i="6"/>
  <c r="E25" i="4"/>
  <c r="H25" i="4" s="1"/>
  <c r="C25" i="4"/>
  <c r="F25" i="4" s="1"/>
  <c r="D25" i="4" l="1"/>
  <c r="G25" i="4" s="1"/>
  <c r="J14" i="17"/>
  <c r="E18" i="17"/>
  <c r="F18" i="17"/>
  <c r="G18" i="17"/>
  <c r="H18" i="17"/>
  <c r="I18" i="17"/>
  <c r="J18" i="17"/>
  <c r="E19" i="17"/>
  <c r="F19" i="17"/>
  <c r="G19" i="17"/>
  <c r="H19" i="17"/>
  <c r="I19" i="17"/>
  <c r="J19" i="17"/>
  <c r="E28" i="17"/>
  <c r="F28" i="17"/>
  <c r="G28" i="17"/>
  <c r="H28" i="17"/>
  <c r="I28" i="17"/>
  <c r="J28" i="17"/>
  <c r="E31" i="17"/>
  <c r="F31" i="17"/>
  <c r="G31" i="17"/>
  <c r="H31" i="17"/>
  <c r="I31" i="17"/>
  <c r="J31" i="17"/>
  <c r="E32" i="17"/>
  <c r="F32" i="17"/>
  <c r="G32" i="17"/>
  <c r="H32" i="17"/>
  <c r="I32" i="17"/>
  <c r="J32" i="17"/>
  <c r="E39" i="17"/>
  <c r="F39" i="17"/>
  <c r="F45" i="17" s="1"/>
  <c r="G39" i="17"/>
  <c r="H39" i="17"/>
  <c r="I39" i="17"/>
  <c r="J39" i="17"/>
  <c r="E43" i="17"/>
  <c r="F43" i="17"/>
  <c r="G43" i="17"/>
  <c r="H43" i="17"/>
  <c r="I43" i="17"/>
  <c r="J43" i="17"/>
  <c r="E44" i="17"/>
  <c r="F44" i="17"/>
  <c r="G44" i="17"/>
  <c r="H44" i="17"/>
  <c r="I44" i="17"/>
  <c r="J44" i="17"/>
  <c r="I45" i="17"/>
  <c r="F46" i="17"/>
  <c r="I46" i="17"/>
  <c r="E53" i="17"/>
  <c r="F53" i="17"/>
  <c r="G53" i="17"/>
  <c r="H53" i="17"/>
  <c r="I53" i="17"/>
  <c r="J53" i="17"/>
  <c r="E56" i="17"/>
  <c r="F56" i="17"/>
  <c r="G56" i="17"/>
  <c r="H56" i="17"/>
  <c r="I56" i="17"/>
  <c r="I59" i="17" s="1"/>
  <c r="J56" i="17"/>
  <c r="E59" i="17"/>
  <c r="F59" i="17"/>
  <c r="G59" i="17"/>
  <c r="H59" i="17"/>
  <c r="J59" i="17"/>
  <c r="D61" i="17"/>
  <c r="G9" i="14"/>
  <c r="G10" i="14"/>
  <c r="C11" i="14"/>
  <c r="D11" i="14"/>
  <c r="E11" i="14"/>
  <c r="F11" i="14"/>
  <c r="G12" i="14"/>
  <c r="G13" i="14"/>
  <c r="C14" i="14"/>
  <c r="D14" i="14"/>
  <c r="E14" i="14"/>
  <c r="F14" i="14"/>
  <c r="G14" i="14"/>
  <c r="D15" i="14"/>
  <c r="E15" i="14"/>
  <c r="F15" i="14"/>
  <c r="G16" i="14"/>
  <c r="G17" i="14"/>
  <c r="C18" i="14"/>
  <c r="D18" i="14"/>
  <c r="E18" i="14"/>
  <c r="F18" i="14"/>
  <c r="G18" i="14"/>
  <c r="G19" i="14"/>
  <c r="G20" i="14"/>
  <c r="C21" i="14"/>
  <c r="D21" i="14"/>
  <c r="E21" i="14"/>
  <c r="E22" i="14" s="1"/>
  <c r="F21" i="14"/>
  <c r="G21" i="14"/>
  <c r="C22" i="14"/>
  <c r="D22" i="14"/>
  <c r="F22" i="14"/>
  <c r="F26" i="14" s="1"/>
  <c r="F27" i="14" s="1"/>
  <c r="G22" i="14"/>
  <c r="G24" i="14"/>
  <c r="C26" i="14"/>
  <c r="D26" i="14"/>
  <c r="G26" i="14"/>
  <c r="C27" i="14"/>
  <c r="D27" i="14"/>
  <c r="G27" i="14"/>
  <c r="G6" i="13"/>
  <c r="G7" i="13"/>
  <c r="G8" i="13"/>
  <c r="G9" i="13"/>
  <c r="G10" i="13"/>
  <c r="G11" i="13"/>
  <c r="C12" i="13"/>
  <c r="E12" i="13"/>
  <c r="F12" i="13"/>
  <c r="G6" i="11"/>
  <c r="H6" i="11"/>
  <c r="G7" i="11"/>
  <c r="H7" i="11"/>
  <c r="I7" i="11"/>
  <c r="C8" i="11"/>
  <c r="D8" i="11"/>
  <c r="E8" i="11"/>
  <c r="G8" i="11"/>
  <c r="I8" i="11"/>
  <c r="C10" i="11"/>
  <c r="C11" i="11"/>
  <c r="E11" i="11"/>
  <c r="G11" i="11"/>
  <c r="H11" i="11"/>
  <c r="I11" i="11"/>
  <c r="C12" i="11"/>
  <c r="D12" i="11"/>
  <c r="E12" i="11"/>
  <c r="G12" i="11"/>
  <c r="H12" i="11"/>
  <c r="E13" i="11"/>
  <c r="G13" i="11"/>
  <c r="H13" i="11"/>
  <c r="I13" i="11"/>
  <c r="C14" i="11"/>
  <c r="D14" i="11"/>
  <c r="E14" i="11"/>
  <c r="G14" i="11"/>
  <c r="H14" i="11"/>
  <c r="C15" i="11"/>
  <c r="G15" i="11"/>
  <c r="H15" i="11"/>
  <c r="I15" i="11"/>
  <c r="C16" i="11"/>
  <c r="D16" i="11"/>
  <c r="E16" i="11"/>
  <c r="G16" i="11"/>
  <c r="H16" i="11"/>
  <c r="I16" i="11"/>
  <c r="E17" i="11"/>
  <c r="G18" i="11"/>
  <c r="H18" i="11"/>
  <c r="G21" i="11"/>
  <c r="H21" i="11"/>
  <c r="I21" i="11"/>
  <c r="G22" i="11"/>
  <c r="H22" i="11"/>
  <c r="I22" i="11"/>
  <c r="G25" i="11"/>
  <c r="C26" i="11"/>
  <c r="D26" i="11"/>
  <c r="E26" i="11"/>
  <c r="C27" i="11"/>
  <c r="D27" i="11"/>
  <c r="E27" i="11"/>
  <c r="C28" i="11"/>
  <c r="D28" i="11"/>
  <c r="E28" i="11"/>
  <c r="C29" i="11"/>
  <c r="E29" i="11"/>
  <c r="H29" i="11"/>
  <c r="H25" i="11" s="1"/>
  <c r="I29" i="11"/>
  <c r="I25" i="11" s="1"/>
  <c r="I30" i="11" s="1"/>
  <c r="D30" i="11"/>
  <c r="G30" i="11"/>
  <c r="C34" i="11"/>
  <c r="D34" i="11"/>
  <c r="E34" i="11"/>
  <c r="G34" i="11"/>
  <c r="H34" i="11"/>
  <c r="I34" i="11"/>
  <c r="D37" i="11"/>
  <c r="E37" i="11"/>
  <c r="G37" i="11"/>
  <c r="H37" i="11"/>
  <c r="I37" i="11"/>
  <c r="P7" i="9"/>
  <c r="S7" i="9" s="1"/>
  <c r="Q7" i="9"/>
  <c r="T7" i="9" s="1"/>
  <c r="R7" i="9"/>
  <c r="O8" i="9"/>
  <c r="P8" i="9"/>
  <c r="S8" i="9" s="1"/>
  <c r="Q8" i="9"/>
  <c r="Q9" i="9" s="1"/>
  <c r="R8" i="9"/>
  <c r="R9" i="9" s="1"/>
  <c r="T8" i="9"/>
  <c r="O9" i="9"/>
  <c r="P9" i="9"/>
  <c r="F6" i="8"/>
  <c r="G6" i="8"/>
  <c r="H6" i="8"/>
  <c r="G7" i="8"/>
  <c r="H7" i="8"/>
  <c r="G8" i="8"/>
  <c r="H8" i="8"/>
  <c r="G9" i="8"/>
  <c r="H9" i="8"/>
  <c r="C10" i="8"/>
  <c r="D10" i="8"/>
  <c r="E10" i="8"/>
  <c r="F10" i="8"/>
  <c r="G10" i="8"/>
  <c r="I10" i="8"/>
  <c r="J10" i="8"/>
  <c r="K10" i="8"/>
  <c r="I7" i="7"/>
  <c r="J7" i="7"/>
  <c r="K7" i="7"/>
  <c r="I8" i="7"/>
  <c r="J8" i="7"/>
  <c r="K8" i="7"/>
  <c r="I9" i="7"/>
  <c r="J9" i="7"/>
  <c r="K9" i="7"/>
  <c r="I10" i="7"/>
  <c r="J10" i="7"/>
  <c r="K10" i="7"/>
  <c r="I11" i="7"/>
  <c r="J11" i="7"/>
  <c r="K11" i="7"/>
  <c r="D12" i="7"/>
  <c r="E12" i="7"/>
  <c r="F12" i="7"/>
  <c r="G12" i="7"/>
  <c r="H12" i="7"/>
  <c r="I12" i="7"/>
  <c r="I16" i="7"/>
  <c r="J16" i="7"/>
  <c r="I17" i="7"/>
  <c r="J17" i="7"/>
  <c r="I18" i="7"/>
  <c r="J18" i="7"/>
  <c r="I19" i="7"/>
  <c r="J19" i="7"/>
  <c r="I20" i="7"/>
  <c r="J20" i="7"/>
  <c r="C21" i="7"/>
  <c r="D21" i="7"/>
  <c r="F21" i="7"/>
  <c r="G21" i="7"/>
  <c r="H21" i="7"/>
  <c r="I21" i="7"/>
  <c r="J21" i="7"/>
  <c r="K21" i="7"/>
  <c r="G26" i="7"/>
  <c r="I26" i="7"/>
  <c r="I28" i="7" s="1"/>
  <c r="J26" i="7"/>
  <c r="J28" i="7" s="1"/>
  <c r="K26" i="7"/>
  <c r="G27" i="7"/>
  <c r="C28" i="7"/>
  <c r="D28" i="7"/>
  <c r="E28" i="7"/>
  <c r="F28" i="7"/>
  <c r="G28" i="7"/>
  <c r="H28" i="7"/>
  <c r="K28" i="7"/>
  <c r="F32" i="7"/>
  <c r="F34" i="7" s="1"/>
  <c r="G32" i="7"/>
  <c r="G34" i="7" s="1"/>
  <c r="H32" i="7"/>
  <c r="H34" i="7" s="1"/>
  <c r="L7" i="6"/>
  <c r="M7" i="6"/>
  <c r="N7" i="6"/>
  <c r="O7" i="6"/>
  <c r="Q7" i="6"/>
  <c r="S7" i="6"/>
  <c r="Q8" i="6"/>
  <c r="S8" i="6"/>
  <c r="Q9" i="6"/>
  <c r="S9" i="6"/>
  <c r="Q10" i="6"/>
  <c r="S10" i="6"/>
  <c r="Q11" i="6"/>
  <c r="S11" i="6"/>
  <c r="Q12" i="6"/>
  <c r="S12" i="6"/>
  <c r="Q13" i="6"/>
  <c r="S13" i="6"/>
  <c r="Q14" i="6"/>
  <c r="S14" i="6"/>
  <c r="Q15" i="6"/>
  <c r="S15" i="6"/>
  <c r="Q16" i="6"/>
  <c r="S16" i="6"/>
  <c r="Q17" i="6"/>
  <c r="S17" i="6"/>
  <c r="Q18" i="6"/>
  <c r="S18" i="6"/>
  <c r="Q19" i="6"/>
  <c r="S19" i="6"/>
  <c r="Q20" i="6"/>
  <c r="S20" i="6"/>
  <c r="Q21" i="6"/>
  <c r="S21" i="6"/>
  <c r="Q22" i="6"/>
  <c r="S22" i="6"/>
  <c r="Q23" i="6"/>
  <c r="S23" i="6"/>
  <c r="Q24" i="6"/>
  <c r="S24" i="6"/>
  <c r="S25" i="6"/>
  <c r="S26" i="6"/>
  <c r="E39" i="6"/>
  <c r="L39" i="6"/>
  <c r="O39" i="6" s="1"/>
  <c r="M39" i="6"/>
  <c r="Q39" i="6" s="1"/>
  <c r="N39" i="6"/>
  <c r="S39" i="6" s="1"/>
  <c r="E40" i="6"/>
  <c r="L40" i="6"/>
  <c r="O40" i="6" s="1"/>
  <c r="M40" i="6"/>
  <c r="Q40" i="6" s="1"/>
  <c r="N40" i="6"/>
  <c r="S40" i="6"/>
  <c r="E41" i="6"/>
  <c r="L41" i="6"/>
  <c r="O41" i="6" s="1"/>
  <c r="M41" i="6"/>
  <c r="N41" i="6"/>
  <c r="S41" i="6" s="1"/>
  <c r="Q41" i="6"/>
  <c r="R41" i="6"/>
  <c r="T41" i="6"/>
  <c r="C42" i="6"/>
  <c r="L42" i="6" s="1"/>
  <c r="O42" i="6" s="1"/>
  <c r="D42" i="6"/>
  <c r="E42" i="6" s="1"/>
  <c r="N42" i="6" s="1"/>
  <c r="S42" i="6" s="1"/>
  <c r="E8" i="5"/>
  <c r="C9" i="5"/>
  <c r="D9" i="5"/>
  <c r="H6" i="4"/>
  <c r="F6" i="4"/>
  <c r="G6" i="4"/>
  <c r="F6" i="3"/>
  <c r="G6" i="3"/>
  <c r="H6" i="3"/>
  <c r="F7" i="3"/>
  <c r="G7" i="3"/>
  <c r="H7" i="3"/>
  <c r="F8" i="3"/>
  <c r="G8" i="3"/>
  <c r="H8" i="3"/>
  <c r="H14" i="3" s="1"/>
  <c r="F9" i="3"/>
  <c r="G9" i="3"/>
  <c r="H9" i="3"/>
  <c r="F10" i="3"/>
  <c r="G10" i="3"/>
  <c r="H10" i="3"/>
  <c r="F11" i="3"/>
  <c r="G11" i="3"/>
  <c r="H11" i="3"/>
  <c r="F12" i="3"/>
  <c r="G12" i="3"/>
  <c r="H12" i="3"/>
  <c r="F13" i="3"/>
  <c r="G13" i="3"/>
  <c r="H13" i="3"/>
  <c r="C14" i="3"/>
  <c r="D14" i="3"/>
  <c r="E14" i="3"/>
  <c r="F14" i="3"/>
  <c r="G14" i="3"/>
  <c r="I14" i="3"/>
  <c r="J14" i="3"/>
  <c r="K14" i="3"/>
  <c r="F20" i="3"/>
  <c r="G20" i="3"/>
  <c r="H20" i="3"/>
  <c r="H25" i="3" s="1"/>
  <c r="F22" i="3"/>
  <c r="G22" i="3"/>
  <c r="H22" i="3"/>
  <c r="F23" i="3"/>
  <c r="G23" i="3"/>
  <c r="G25" i="3" s="1"/>
  <c r="G27" i="3" s="1"/>
  <c r="H23" i="3"/>
  <c r="F24" i="3"/>
  <c r="G24" i="3"/>
  <c r="H24" i="3"/>
  <c r="C25" i="3"/>
  <c r="D25" i="3"/>
  <c r="E25" i="3"/>
  <c r="F25" i="3"/>
  <c r="F27" i="3" s="1"/>
  <c r="I25" i="3"/>
  <c r="J25" i="3"/>
  <c r="J27" i="3" s="1"/>
  <c r="K25" i="3"/>
  <c r="C27" i="3"/>
  <c r="D27" i="3"/>
  <c r="E27" i="3"/>
  <c r="I27" i="3"/>
  <c r="K27" i="3"/>
  <c r="D34" i="3"/>
  <c r="G34" i="3" s="1"/>
  <c r="G39" i="3" s="1"/>
  <c r="E34" i="3"/>
  <c r="E39" i="3" s="1"/>
  <c r="F34" i="3"/>
  <c r="H34" i="3"/>
  <c r="H39" i="3" s="1"/>
  <c r="F35" i="3"/>
  <c r="G35" i="3"/>
  <c r="H35" i="3"/>
  <c r="F36" i="3"/>
  <c r="G36" i="3"/>
  <c r="H36" i="3"/>
  <c r="F37" i="3"/>
  <c r="G37" i="3"/>
  <c r="H37" i="3"/>
  <c r="F38" i="3"/>
  <c r="G38" i="3"/>
  <c r="H38" i="3"/>
  <c r="C39" i="3"/>
  <c r="F39" i="3"/>
  <c r="I39" i="3"/>
  <c r="J39" i="3"/>
  <c r="K39" i="3"/>
  <c r="F6" i="2"/>
  <c r="G6" i="2"/>
  <c r="H6" i="2"/>
  <c r="F7" i="2"/>
  <c r="G7" i="2"/>
  <c r="H7" i="2"/>
  <c r="F8" i="2"/>
  <c r="G8" i="2"/>
  <c r="G12" i="2" s="1"/>
  <c r="H8" i="2"/>
  <c r="F9" i="2"/>
  <c r="G9" i="2"/>
  <c r="H9" i="2"/>
  <c r="F10" i="2"/>
  <c r="G10" i="2"/>
  <c r="H10" i="2"/>
  <c r="F11" i="2"/>
  <c r="G11" i="2"/>
  <c r="H11" i="2"/>
  <c r="C12" i="2"/>
  <c r="D12" i="2"/>
  <c r="E12" i="2"/>
  <c r="O7" i="1"/>
  <c r="P7" i="1"/>
  <c r="Q7" i="1"/>
  <c r="R7" i="1"/>
  <c r="T7" i="1"/>
  <c r="V7" i="1"/>
  <c r="C8" i="1"/>
  <c r="F8" i="1"/>
  <c r="O8" i="1" s="1"/>
  <c r="G8" i="1"/>
  <c r="H8" i="1"/>
  <c r="I8" i="1"/>
  <c r="J8" i="1"/>
  <c r="K8" i="1"/>
  <c r="L8" i="1"/>
  <c r="M8" i="1"/>
  <c r="N8" i="1"/>
  <c r="R8" i="1"/>
  <c r="D9" i="1"/>
  <c r="D10" i="11" s="1"/>
  <c r="E9" i="1"/>
  <c r="V9" i="1" s="1"/>
  <c r="O9" i="1"/>
  <c r="Q9" i="1"/>
  <c r="R9" i="1"/>
  <c r="O10" i="1"/>
  <c r="P10" i="1"/>
  <c r="Q10" i="1"/>
  <c r="R10" i="1"/>
  <c r="T10" i="1"/>
  <c r="V10" i="1"/>
  <c r="O11" i="1"/>
  <c r="P11" i="1"/>
  <c r="Q11" i="1"/>
  <c r="R11" i="1"/>
  <c r="T11" i="1"/>
  <c r="V11" i="1"/>
  <c r="O12" i="1"/>
  <c r="C13" i="11" s="1"/>
  <c r="P12" i="1"/>
  <c r="D13" i="11" s="1"/>
  <c r="Q12" i="1"/>
  <c r="R12" i="1"/>
  <c r="T12" i="1"/>
  <c r="V12" i="1"/>
  <c r="O13" i="1"/>
  <c r="P13" i="1"/>
  <c r="Q13" i="1"/>
  <c r="R13" i="1"/>
  <c r="T13" i="1"/>
  <c r="V13" i="1"/>
  <c r="O14" i="1"/>
  <c r="P14" i="1"/>
  <c r="Q14" i="1"/>
  <c r="R14" i="1"/>
  <c r="T14" i="1"/>
  <c r="V14" i="1"/>
  <c r="O15" i="1"/>
  <c r="P15" i="1"/>
  <c r="D15" i="11" s="1"/>
  <c r="Q15" i="1"/>
  <c r="E15" i="11" s="1"/>
  <c r="R15" i="1"/>
  <c r="T15" i="1"/>
  <c r="V15" i="1"/>
  <c r="O16" i="1"/>
  <c r="P16" i="1"/>
  <c r="Q16" i="1"/>
  <c r="R16" i="1"/>
  <c r="T16" i="1"/>
  <c r="V16" i="1"/>
  <c r="O17" i="1"/>
  <c r="P17" i="1"/>
  <c r="Q17" i="1"/>
  <c r="R17" i="1"/>
  <c r="T17" i="1"/>
  <c r="V17" i="1"/>
  <c r="C18" i="1"/>
  <c r="F18" i="1"/>
  <c r="G18" i="1"/>
  <c r="H18" i="1"/>
  <c r="I18" i="1"/>
  <c r="J18" i="1"/>
  <c r="K18" i="1"/>
  <c r="L18" i="1"/>
  <c r="M18" i="1"/>
  <c r="N18" i="1"/>
  <c r="O18" i="1"/>
  <c r="R18" i="1"/>
  <c r="O19" i="1"/>
  <c r="P19" i="1"/>
  <c r="Q19" i="1"/>
  <c r="R19" i="1"/>
  <c r="T19" i="1"/>
  <c r="V19" i="1"/>
  <c r="O20" i="1"/>
  <c r="P20" i="1"/>
  <c r="Q20" i="1"/>
  <c r="R20" i="1"/>
  <c r="T20" i="1"/>
  <c r="V20" i="1"/>
  <c r="O21" i="1"/>
  <c r="P21" i="1"/>
  <c r="Q21" i="1"/>
  <c r="R21" i="1"/>
  <c r="T21" i="1"/>
  <c r="V21" i="1"/>
  <c r="O22" i="1"/>
  <c r="P22" i="1"/>
  <c r="Q22" i="1"/>
  <c r="R22" i="1"/>
  <c r="T22" i="1"/>
  <c r="V22" i="1"/>
  <c r="O23" i="1"/>
  <c r="P23" i="1"/>
  <c r="Q23" i="1"/>
  <c r="R23" i="1"/>
  <c r="T23" i="1"/>
  <c r="V23" i="1"/>
  <c r="C24" i="1"/>
  <c r="C25" i="1" s="1"/>
  <c r="C28" i="1" s="1"/>
  <c r="D24" i="1"/>
  <c r="E24" i="1"/>
  <c r="F24" i="1"/>
  <c r="G24" i="1"/>
  <c r="P24" i="1" s="1"/>
  <c r="H24" i="1"/>
  <c r="Q24" i="1" s="1"/>
  <c r="I24" i="1"/>
  <c r="J24" i="1"/>
  <c r="K24" i="1"/>
  <c r="V24" i="1" s="1"/>
  <c r="L24" i="1"/>
  <c r="M24" i="1"/>
  <c r="N24" i="1"/>
  <c r="O24" i="1"/>
  <c r="O25" i="1" s="1"/>
  <c r="O28" i="1" s="1"/>
  <c r="R24" i="1"/>
  <c r="R25" i="1" s="1"/>
  <c r="R28" i="1" s="1"/>
  <c r="T24" i="1"/>
  <c r="F25" i="1"/>
  <c r="H25" i="1"/>
  <c r="I25" i="1"/>
  <c r="J25" i="1"/>
  <c r="L25" i="1"/>
  <c r="M25" i="1"/>
  <c r="N25" i="1"/>
  <c r="S25" i="1"/>
  <c r="U25" i="1"/>
  <c r="W25" i="1"/>
  <c r="O26" i="1"/>
  <c r="P26" i="1"/>
  <c r="Q26" i="1"/>
  <c r="R26" i="1"/>
  <c r="T26" i="1"/>
  <c r="V26" i="1"/>
  <c r="O27" i="1"/>
  <c r="C36" i="11" s="1"/>
  <c r="P27" i="1"/>
  <c r="D36" i="11" s="1"/>
  <c r="Q27" i="1"/>
  <c r="E36" i="11" s="1"/>
  <c r="R27" i="1"/>
  <c r="T27" i="1"/>
  <c r="V27" i="1"/>
  <c r="F28" i="1"/>
  <c r="H28" i="1"/>
  <c r="I28" i="1"/>
  <c r="J28" i="1"/>
  <c r="L28" i="1"/>
  <c r="M28" i="1"/>
  <c r="N28" i="1"/>
  <c r="S28" i="1"/>
  <c r="U28" i="1"/>
  <c r="W28" i="1"/>
  <c r="O29" i="1"/>
  <c r="P29" i="1"/>
  <c r="Q29" i="1"/>
  <c r="R29" i="1"/>
  <c r="T29" i="1"/>
  <c r="V29" i="1"/>
  <c r="O36" i="1"/>
  <c r="P36" i="1"/>
  <c r="Q36" i="1"/>
  <c r="I6" i="11" s="1"/>
  <c r="R36" i="1"/>
  <c r="T36" i="1"/>
  <c r="V36" i="1"/>
  <c r="O37" i="1"/>
  <c r="P37" i="1"/>
  <c r="Q37" i="1"/>
  <c r="R37" i="1"/>
  <c r="T37" i="1"/>
  <c r="V37" i="1"/>
  <c r="O38" i="1"/>
  <c r="P38" i="1"/>
  <c r="H8" i="11" s="1"/>
  <c r="Q38" i="1"/>
  <c r="R38" i="1"/>
  <c r="T38" i="1"/>
  <c r="V38" i="1"/>
  <c r="C39" i="1"/>
  <c r="G9" i="11" s="1"/>
  <c r="D39" i="1"/>
  <c r="H9" i="11" s="1"/>
  <c r="E39" i="1"/>
  <c r="Q39" i="1" s="1"/>
  <c r="O39" i="1"/>
  <c r="R39" i="1"/>
  <c r="C40" i="1"/>
  <c r="D40" i="1"/>
  <c r="E40" i="1"/>
  <c r="F40" i="1"/>
  <c r="G40" i="1"/>
  <c r="H40" i="1"/>
  <c r="I40" i="1"/>
  <c r="J40" i="1"/>
  <c r="K40" i="1"/>
  <c r="L40" i="1"/>
  <c r="M40" i="1"/>
  <c r="N40" i="1"/>
  <c r="O41" i="1"/>
  <c r="O40" i="1" s="1"/>
  <c r="P41" i="1"/>
  <c r="Q41" i="1"/>
  <c r="R41" i="1"/>
  <c r="R40" i="1" s="1"/>
  <c r="T41" i="1"/>
  <c r="T40" i="1" s="1"/>
  <c r="V41" i="1"/>
  <c r="V40" i="1" s="1"/>
  <c r="O42" i="1"/>
  <c r="P42" i="1"/>
  <c r="P40" i="1" s="1"/>
  <c r="Q42" i="1"/>
  <c r="I12" i="11" s="1"/>
  <c r="R42" i="1"/>
  <c r="T42" i="1"/>
  <c r="V42" i="1"/>
  <c r="P43" i="1"/>
  <c r="P44" i="1"/>
  <c r="Q44" i="1"/>
  <c r="I14" i="11" s="1"/>
  <c r="T44" i="1"/>
  <c r="V44" i="1"/>
  <c r="O45" i="1"/>
  <c r="P45" i="1"/>
  <c r="Q45" i="1"/>
  <c r="W45" i="1" s="1"/>
  <c r="W40" i="1" s="1"/>
  <c r="S45" i="1"/>
  <c r="S40" i="1" s="1"/>
  <c r="U45" i="1"/>
  <c r="U40" i="1" s="1"/>
  <c r="U50" i="1" s="1"/>
  <c r="O46" i="1"/>
  <c r="R46" i="1" s="1"/>
  <c r="P46" i="1"/>
  <c r="Q46" i="1"/>
  <c r="V46" i="1" s="1"/>
  <c r="S46" i="1"/>
  <c r="T46" i="1"/>
  <c r="U46" i="1"/>
  <c r="W46" i="1"/>
  <c r="C47" i="1"/>
  <c r="G17" i="11" s="1"/>
  <c r="D47" i="1"/>
  <c r="H17" i="11" s="1"/>
  <c r="E47" i="1"/>
  <c r="I17" i="11" s="1"/>
  <c r="F47" i="1"/>
  <c r="G47" i="1"/>
  <c r="G50" i="1" s="1"/>
  <c r="H47" i="1"/>
  <c r="H50" i="1" s="1"/>
  <c r="I47" i="1"/>
  <c r="J47" i="1"/>
  <c r="K47" i="1"/>
  <c r="K50" i="1" s="1"/>
  <c r="L47" i="1"/>
  <c r="L50" i="1" s="1"/>
  <c r="M47" i="1"/>
  <c r="N47" i="1"/>
  <c r="S47" i="1"/>
  <c r="S50" i="1" s="1"/>
  <c r="U47" i="1"/>
  <c r="V47" i="1"/>
  <c r="W47" i="1"/>
  <c r="W50" i="1" s="1"/>
  <c r="O48" i="1"/>
  <c r="P48" i="1"/>
  <c r="Q48" i="1"/>
  <c r="Q47" i="1" s="1"/>
  <c r="R48" i="1"/>
  <c r="R47" i="1" s="1"/>
  <c r="T48" i="1"/>
  <c r="T47" i="1" s="1"/>
  <c r="V48" i="1"/>
  <c r="O49" i="1"/>
  <c r="O47" i="1" s="1"/>
  <c r="P49" i="1"/>
  <c r="H19" i="11" s="1"/>
  <c r="Q49" i="1"/>
  <c r="R49" i="1"/>
  <c r="T49" i="1"/>
  <c r="V49" i="1"/>
  <c r="E50" i="1"/>
  <c r="F50" i="1"/>
  <c r="I50" i="1"/>
  <c r="J50" i="1"/>
  <c r="M50" i="1"/>
  <c r="N50" i="1"/>
  <c r="O51" i="1"/>
  <c r="P51" i="1"/>
  <c r="Q51" i="1"/>
  <c r="R51" i="1"/>
  <c r="T51" i="1"/>
  <c r="U51" i="1"/>
  <c r="V51" i="1"/>
  <c r="O52" i="1"/>
  <c r="P52" i="1"/>
  <c r="Q52" i="1"/>
  <c r="R52" i="1"/>
  <c r="T52" i="1"/>
  <c r="V52" i="1"/>
  <c r="C53" i="1"/>
  <c r="R53" i="1" s="1"/>
  <c r="R58" i="1" s="1"/>
  <c r="D53" i="1"/>
  <c r="D58" i="1" s="1"/>
  <c r="E53" i="1"/>
  <c r="F53" i="1"/>
  <c r="G53" i="1"/>
  <c r="H53" i="1"/>
  <c r="Q53" i="1" s="1"/>
  <c r="I53" i="1"/>
  <c r="J53" i="1"/>
  <c r="K53" i="1"/>
  <c r="L53" i="1"/>
  <c r="L58" i="1" s="1"/>
  <c r="M53" i="1"/>
  <c r="N53" i="1"/>
  <c r="O53" i="1"/>
  <c r="P53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S54" i="1"/>
  <c r="O55" i="1"/>
  <c r="P55" i="1"/>
  <c r="P54" i="1" s="1"/>
  <c r="U54" i="1" s="1"/>
  <c r="Q55" i="1"/>
  <c r="Q54" i="1" s="1"/>
  <c r="W54" i="1" s="1"/>
  <c r="W58" i="1" s="1"/>
  <c r="W59" i="1" s="1"/>
  <c r="W61" i="1" s="1"/>
  <c r="R55" i="1"/>
  <c r="R54" i="1" s="1"/>
  <c r="O56" i="1"/>
  <c r="P56" i="1"/>
  <c r="Q56" i="1"/>
  <c r="R56" i="1"/>
  <c r="O57" i="1"/>
  <c r="P57" i="1"/>
  <c r="U57" i="1" s="1"/>
  <c r="Q57" i="1"/>
  <c r="W57" i="1" s="1"/>
  <c r="R57" i="1"/>
  <c r="C58" i="1"/>
  <c r="E58" i="1"/>
  <c r="F58" i="1"/>
  <c r="G58" i="1"/>
  <c r="I58" i="1"/>
  <c r="J58" i="1"/>
  <c r="K58" i="1"/>
  <c r="K59" i="1" s="1"/>
  <c r="K61" i="1" s="1"/>
  <c r="M58" i="1"/>
  <c r="N58" i="1"/>
  <c r="O58" i="1"/>
  <c r="S58" i="1"/>
  <c r="S59" i="1" s="1"/>
  <c r="S61" i="1" s="1"/>
  <c r="T58" i="1"/>
  <c r="V58" i="1"/>
  <c r="E59" i="1"/>
  <c r="E61" i="1" s="1"/>
  <c r="F59" i="1"/>
  <c r="F61" i="1" s="1"/>
  <c r="F30" i="1" s="1"/>
  <c r="I59" i="1"/>
  <c r="I61" i="1" s="1"/>
  <c r="I30" i="1" s="1"/>
  <c r="J59" i="1"/>
  <c r="J61" i="1" s="1"/>
  <c r="J30" i="1" s="1"/>
  <c r="M59" i="1"/>
  <c r="M61" i="1" s="1"/>
  <c r="M30" i="1" s="1"/>
  <c r="N59" i="1"/>
  <c r="N61" i="1" s="1"/>
  <c r="N30" i="1" s="1"/>
  <c r="O60" i="1"/>
  <c r="P60" i="1"/>
  <c r="Q60" i="1"/>
  <c r="R60" i="1"/>
  <c r="T60" i="1"/>
  <c r="V60" i="1"/>
  <c r="Q58" i="1" l="1"/>
  <c r="L59" i="1"/>
  <c r="L61" i="1" s="1"/>
  <c r="L30" i="1" s="1"/>
  <c r="U58" i="1"/>
  <c r="U59" i="1" s="1"/>
  <c r="U61" i="1" s="1"/>
  <c r="R50" i="1"/>
  <c r="H27" i="3"/>
  <c r="E27" i="14"/>
  <c r="E26" i="14"/>
  <c r="R59" i="1"/>
  <c r="R61" i="1" s="1"/>
  <c r="P58" i="1"/>
  <c r="G59" i="1"/>
  <c r="G61" i="1" s="1"/>
  <c r="O50" i="1"/>
  <c r="O59" i="1" s="1"/>
  <c r="O61" i="1" s="1"/>
  <c r="O30" i="1" s="1"/>
  <c r="D50" i="1"/>
  <c r="D59" i="1" s="1"/>
  <c r="D61" i="1" s="1"/>
  <c r="V39" i="1"/>
  <c r="V50" i="1" s="1"/>
  <c r="V59" i="1" s="1"/>
  <c r="V61" i="1" s="1"/>
  <c r="P39" i="1"/>
  <c r="K25" i="1"/>
  <c r="K28" i="1" s="1"/>
  <c r="K30" i="1" s="1"/>
  <c r="G25" i="1"/>
  <c r="G28" i="1" s="1"/>
  <c r="G30" i="1" s="1"/>
  <c r="T9" i="1"/>
  <c r="F12" i="2"/>
  <c r="D39" i="3"/>
  <c r="M42" i="6"/>
  <c r="Q42" i="6" s="1"/>
  <c r="E30" i="11"/>
  <c r="G19" i="11"/>
  <c r="G10" i="11"/>
  <c r="G20" i="11" s="1"/>
  <c r="G35" i="11" s="1"/>
  <c r="G38" i="11" s="1"/>
  <c r="C9" i="11"/>
  <c r="C18" i="11" s="1"/>
  <c r="D9" i="11"/>
  <c r="D18" i="11" s="1"/>
  <c r="D35" i="11" s="1"/>
  <c r="D38" i="11" s="1"/>
  <c r="F23" i="14"/>
  <c r="H58" i="1"/>
  <c r="H59" i="1" s="1"/>
  <c r="H61" i="1" s="1"/>
  <c r="H30" i="1" s="1"/>
  <c r="C50" i="1"/>
  <c r="C59" i="1" s="1"/>
  <c r="C61" i="1" s="1"/>
  <c r="C30" i="1" s="1"/>
  <c r="R30" i="1" s="1"/>
  <c r="P47" i="1"/>
  <c r="P50" i="1" s="1"/>
  <c r="Q40" i="1"/>
  <c r="Q50" i="1" s="1"/>
  <c r="T39" i="1"/>
  <c r="T50" i="1" s="1"/>
  <c r="T59" i="1" s="1"/>
  <c r="T61" i="1" s="1"/>
  <c r="E9" i="5"/>
  <c r="H30" i="11"/>
  <c r="I9" i="11"/>
  <c r="E23" i="14"/>
  <c r="E8" i="1"/>
  <c r="H12" i="2"/>
  <c r="T9" i="9"/>
  <c r="C30" i="11"/>
  <c r="C35" i="11" s="1"/>
  <c r="C38" i="11" s="1"/>
  <c r="I10" i="11"/>
  <c r="I20" i="11" s="1"/>
  <c r="H10" i="11"/>
  <c r="H20" i="11" s="1"/>
  <c r="H35" i="11" s="1"/>
  <c r="H38" i="11" s="1"/>
  <c r="E10" i="11"/>
  <c r="E9" i="11" s="1"/>
  <c r="E18" i="11" s="1"/>
  <c r="D23" i="14"/>
  <c r="P9" i="1"/>
  <c r="D8" i="1"/>
  <c r="D25" i="14"/>
  <c r="I60" i="17"/>
  <c r="I61" i="17" s="1"/>
  <c r="E60" i="17"/>
  <c r="J60" i="17"/>
  <c r="J61" i="17" s="1"/>
  <c r="H60" i="17"/>
  <c r="H61" i="17" s="1"/>
  <c r="F60" i="17"/>
  <c r="F61" i="17" s="1"/>
  <c r="G60" i="17"/>
  <c r="G61" i="17" s="1"/>
  <c r="E61" i="17"/>
  <c r="G46" i="17"/>
  <c r="E46" i="17"/>
  <c r="J46" i="17"/>
  <c r="H46" i="17"/>
  <c r="G45" i="17"/>
  <c r="E45" i="17"/>
  <c r="J45" i="17"/>
  <c r="H45" i="17"/>
  <c r="E25" i="14"/>
  <c r="G11" i="14"/>
  <c r="G15" i="14" s="1"/>
  <c r="G23" i="14" s="1"/>
  <c r="F25" i="14"/>
  <c r="C15" i="14"/>
  <c r="C23" i="14" s="1"/>
  <c r="G12" i="13"/>
  <c r="S9" i="9"/>
  <c r="H10" i="8"/>
  <c r="K12" i="7"/>
  <c r="J12" i="7"/>
  <c r="I35" i="11"/>
  <c r="I38" i="11" s="1"/>
  <c r="C25" i="14" l="1"/>
  <c r="P59" i="1"/>
  <c r="P61" i="1" s="1"/>
  <c r="P8" i="1"/>
  <c r="D18" i="1"/>
  <c r="T8" i="1"/>
  <c r="E35" i="11"/>
  <c r="E38" i="11" s="1"/>
  <c r="E39" i="11" s="1"/>
  <c r="Q59" i="1"/>
  <c r="Q61" i="1" s="1"/>
  <c r="V8" i="1"/>
  <c r="Q8" i="1"/>
  <c r="E18" i="1"/>
  <c r="G25" i="14"/>
  <c r="E25" i="1" l="1"/>
  <c r="E28" i="1" s="1"/>
  <c r="E30" i="1" s="1"/>
  <c r="V30" i="1" s="1"/>
  <c r="V18" i="1"/>
  <c r="V25" i="1" s="1"/>
  <c r="V28" i="1" s="1"/>
  <c r="Q18" i="1"/>
  <c r="Q25" i="1" s="1"/>
  <c r="Q28" i="1" s="1"/>
  <c r="Q30" i="1" s="1"/>
  <c r="D25" i="1"/>
  <c r="D28" i="1" s="1"/>
  <c r="D30" i="1" s="1"/>
  <c r="T30" i="1" s="1"/>
  <c r="T18" i="1"/>
  <c r="T25" i="1" s="1"/>
  <c r="T28" i="1" s="1"/>
  <c r="P18" i="1"/>
  <c r="P25" i="1" s="1"/>
  <c r="P28" i="1" s="1"/>
  <c r="P30" i="1" s="1"/>
</calcChain>
</file>

<file path=xl/sharedStrings.xml><?xml version="1.0" encoding="utf-8"?>
<sst xmlns="http://schemas.openxmlformats.org/spreadsheetml/2006/main" count="1224" uniqueCount="575">
  <si>
    <t>adatok eFt-ban</t>
  </si>
  <si>
    <t>Megnevezés</t>
  </si>
  <si>
    <t>Önkormányzat előirányzatai</t>
  </si>
  <si>
    <t>TEMÜSZ előirányzatai</t>
  </si>
  <si>
    <t>ÖSSZESEN eredeti előirányzatok</t>
  </si>
  <si>
    <t>ÖSSZESEN módosított előirányzatok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</si>
  <si>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</si>
  <si>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</si>
  <si>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</si>
  <si>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</si>
  <si>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</si>
  <si>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</si>
  <si>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</si>
  <si>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</si>
  <si>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</si>
  <si>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</si>
  <si>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</si>
  <si>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</si>
  <si>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</si>
  <si>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 xml:space="preserve">  Helyi adók  </t>
  </si>
  <si>
    <t xml:space="preserve">  Illetékek </t>
  </si>
  <si>
    <t xml:space="preserve">  Pótlékok, bírságok</t>
  </si>
  <si>
    <t>Irányító szervtől kapott működési költségvetési támogatás</t>
  </si>
  <si>
    <t>Központi költségvetésből kapott támogatás</t>
  </si>
  <si>
    <t>Működési célú támogatásértékű bevétel ÁH-n belülről</t>
  </si>
  <si>
    <t>Működési célú átvett pénzeszköz ÁH-n kívülről</t>
  </si>
  <si>
    <t xml:space="preserve">Előző évi működési célú előirányzat-maradvány, pénzmaradvány átvétel összesen </t>
  </si>
  <si>
    <t>MŰKÖDÉSI BEVÉTELEK ÖSSZESEN</t>
  </si>
  <si>
    <t>Felhalmozási célú támogatásértékű bevétel ÁH-n belülről</t>
  </si>
  <si>
    <t>Felhalmozási célú átvett pénzeszköz ÁH-n kívülről</t>
  </si>
  <si>
    <t>Felhalmozáci célú bevételek (a tárgyi eszközök és immateriális javak értékesítése és a pénzügyi befektetések bevételei)</t>
  </si>
  <si>
    <t>Előző évi felhalmozási célú előirányzat-maradvány, pénzmaradvány átvétel</t>
  </si>
  <si>
    <t>Irányító szervtől kapott felhalmozási célú költségvetési támogatás</t>
  </si>
  <si>
    <t>FELHALMOZÁSI BEVÉTELEK ÖSSZESEN</t>
  </si>
  <si>
    <t xml:space="preserve">Támogatási kölcsönök visszatérülése államháztartáson belülről </t>
  </si>
  <si>
    <t xml:space="preserve">Támogatási kölcsönök visszatérülése államháztartáson kívülről  </t>
  </si>
  <si>
    <t>Támogatási kölcsönök igénybevétele államháztartáson belülről</t>
  </si>
  <si>
    <t>KÖLCSÖNÖK ÖSSZESEN</t>
  </si>
  <si>
    <t>BEVÉTELEK ÖSSZESEN:*</t>
  </si>
  <si>
    <t xml:space="preserve">Előző évek előirányzat-maradványának, pénzmaradványának és előző évek vállalkozási maradványának igénybevétele </t>
  </si>
  <si>
    <t xml:space="preserve">Finanszírozási bevételek  </t>
  </si>
  <si>
    <t>BEVÉTELEK MINDÖSSZESEN:*</t>
  </si>
  <si>
    <t>Személyi juttatások</t>
  </si>
  <si>
    <t xml:space="preserve">Munkaadókat terhelő járulékok és szociális hozzájárulási adó, </t>
  </si>
  <si>
    <t>Dologi kiadások és egyéb folyó kiadások</t>
  </si>
  <si>
    <t xml:space="preserve">  irányító szerv alá tartozó költségvetési szervnek folyósított működési támogatás</t>
  </si>
  <si>
    <t>Egyéb működési célú kiadások</t>
  </si>
  <si>
    <t xml:space="preserve">   támogatásértékű működési kiadások</t>
  </si>
  <si>
    <t xml:space="preserve">   előző évi működési célú előirányzat-maradvány, pénzmaradvány átadás összesen</t>
  </si>
  <si>
    <t xml:space="preserve">   működési célú pénzeszközátadások államháztartáson kívülre</t>
  </si>
  <si>
    <t xml:space="preserve">Egyéb pénzforgalom nélküli kiadások -Tartalékok </t>
  </si>
  <si>
    <t xml:space="preserve">  általános tartalék</t>
  </si>
  <si>
    <t xml:space="preserve">  céltartalék</t>
  </si>
  <si>
    <t>MŰKÖDÉSI KIADÁSOK ÖSSZESEN</t>
  </si>
  <si>
    <t xml:space="preserve">Intézményi beruházások </t>
  </si>
  <si>
    <t>Felújítások</t>
  </si>
  <si>
    <t xml:space="preserve">   irányító szerv alá tartozó költségvetési szervnek folyósított felhalmozási támogatás</t>
  </si>
  <si>
    <t xml:space="preserve">Egyéb felhalmozási kiadások </t>
  </si>
  <si>
    <t xml:space="preserve">   befektetési célú részesedések vásárlása </t>
  </si>
  <si>
    <t xml:space="preserve">   támogatásértékű felhalmozási kiadások</t>
  </si>
  <si>
    <t xml:space="preserve">   előző évi felhalmozási célú előirányzat-maradvány, pénzmaradvány átadás</t>
  </si>
  <si>
    <t xml:space="preserve">   felhalmozási célú pénzeszközátadások államháztartáson kívülre </t>
  </si>
  <si>
    <t>FELHALMOZÁSI KIADÁSOK ÖSSZESEN</t>
  </si>
  <si>
    <t>Támogatási kölcsönök nyújtása államháztartáson kívülre</t>
  </si>
  <si>
    <t>Támogatási kölcsönök törlesztése államháztartáson belülre</t>
  </si>
  <si>
    <t>KIADÁSOK ÖSSZESEN:*</t>
  </si>
  <si>
    <t xml:space="preserve">Finanszírozási kiadások </t>
  </si>
  <si>
    <t>KIADÁSOK MINDÖSSZESEN:*</t>
  </si>
  <si>
    <t>* az önkormányzati bevétel-kiadás mindösszesen összegből levonásra került az intézményeknek átadott finanszírozás, annak érdekében, hogy a végösszesen ne tartalmazzon halmozódást</t>
  </si>
  <si>
    <t>Közös Önkormányzati Hivatal előirányzatai</t>
  </si>
  <si>
    <t xml:space="preserve">Önkormányzat módosított előirányzatai </t>
  </si>
  <si>
    <t xml:space="preserve">Közös Önkormányzati Hivatal módosított előirányzatai </t>
  </si>
  <si>
    <t xml:space="preserve">TEMÜSZ módosított előirányzatai </t>
  </si>
  <si>
    <t xml:space="preserve">Napraforgó Óvoda módosított előirányzatai </t>
  </si>
  <si>
    <t>Eredeti előirányzatból KÖTELEZŐ feladatok</t>
  </si>
  <si>
    <t>Eredeti előirányzatból ÖNKÉNT vállalt feladatok</t>
  </si>
  <si>
    <t xml:space="preserve">Napraforgó Óvoda előirányzatai </t>
  </si>
  <si>
    <t>Módosított előirányzatból KÖTELEZŐ feladatok</t>
  </si>
  <si>
    <t>Módosított előirányzatból ÖNKÉNT vállalt feladatok</t>
  </si>
  <si>
    <t xml:space="preserve">  Átengedett központi adók (Gépjárműadó)</t>
  </si>
  <si>
    <t>N</t>
  </si>
  <si>
    <t>O</t>
  </si>
  <si>
    <t>Önkormányzat módosított előirányzatai</t>
  </si>
  <si>
    <t xml:space="preserve">Építményadó </t>
  </si>
  <si>
    <t xml:space="preserve">Telekadó </t>
  </si>
  <si>
    <t xml:space="preserve">Idegenforgalmi adó tartózkodás után </t>
  </si>
  <si>
    <t xml:space="preserve">Iparűzési adó állandó jelleggel végzett iparűzési tevékenység után </t>
  </si>
  <si>
    <t>Helyi adók összesen:</t>
  </si>
  <si>
    <t xml:space="preserve">E </t>
  </si>
  <si>
    <t xml:space="preserve">Támogatásértékű működési bevételek </t>
  </si>
  <si>
    <t xml:space="preserve">Támogatásértékű felhalmozási bevételek </t>
  </si>
  <si>
    <t>Támogatásértékű bevételek mindösszesen</t>
  </si>
  <si>
    <t>HELYI ADÓ BEVÉTELEK</t>
  </si>
  <si>
    <t>KÖZPONTI KÖLTSÉGVETÉSBŐL SZÁRMAZÓ TÁMOGATÁSOK</t>
  </si>
  <si>
    <t>Önkormányzati hivatal működésének támogatása</t>
  </si>
  <si>
    <t>adatok Ft-ban</t>
  </si>
  <si>
    <t>Településüzemeltetéshez kapcsolódó feladatok támogatása</t>
  </si>
  <si>
    <t>Egyéb kötelező önkormányzati feladatok támogatása</t>
  </si>
  <si>
    <t>Óvodapedagógusok, óvodapedagógusok munkáját közvetlenül segítők bértámogatása</t>
  </si>
  <si>
    <t>Óvodaműködtetési támogatás</t>
  </si>
  <si>
    <t>Települési önkormányzatok szociális és gyermekjóléti feladatainak támogatása összesen</t>
  </si>
  <si>
    <t>Könyvtári, közművelődési és műzeumi feladatok támogatása</t>
  </si>
  <si>
    <t>Települési önkormányzatok kulturális feladatainak támogatása összesen</t>
  </si>
  <si>
    <t>Üdülőhelyi feladatok támogatása</t>
  </si>
  <si>
    <t>Európai Uniós Projektek</t>
  </si>
  <si>
    <t>Összesen</t>
  </si>
  <si>
    <t>Összesen:</t>
  </si>
  <si>
    <t>Támogatási bevétel</t>
  </si>
  <si>
    <t>Megvalósítás költsége</t>
  </si>
  <si>
    <t>Önkormányzat önrésze</t>
  </si>
  <si>
    <t>Megjegyzés</t>
  </si>
  <si>
    <t>BERUHÁZÁS-FELÚJÍTÁS</t>
  </si>
  <si>
    <t>Beruházás</t>
  </si>
  <si>
    <t>Felújítás</t>
  </si>
  <si>
    <t>TEMÜSZ módosított előirányzatai</t>
  </si>
  <si>
    <t>Napraforgó Óvoda módosított előirányzatai</t>
  </si>
  <si>
    <t xml:space="preserve">Működési célú pénzeszközátadások államháztartáson kívülre </t>
  </si>
  <si>
    <t>Felhalmozási célú pénzeszközátadások államháztartáson kívülre</t>
  </si>
  <si>
    <t>Szociálpolitikai ellátások és egyéb juttatások, TB pénzbeli ellátások összesen</t>
  </si>
  <si>
    <t>LÉTSZÁM</t>
  </si>
  <si>
    <t xml:space="preserve">Létszám összesen </t>
  </si>
  <si>
    <t>MÉRLEG ÖNKORMÁNYZATI ÖSSZESEN</t>
  </si>
  <si>
    <t>Önkormányzati összesen eredeti ei.</t>
  </si>
  <si>
    <t>Önkormányzati összesen módosított ei.</t>
  </si>
  <si>
    <t xml:space="preserve">  Irányító szerv alá tartozó költségvetési szervnek folyósított működési támogatás</t>
  </si>
  <si>
    <t>MŰKÖDÉSI KIADÁSOK ÖSSZESEN*</t>
  </si>
  <si>
    <t xml:space="preserve">   Irányító szerv alá tartozó költségvetési szervnek folyósított felhalmozási támogatás</t>
  </si>
  <si>
    <t>FELHALMOZÁSI KIADÁSOK ÖSSZESEN*</t>
  </si>
  <si>
    <t>BEVÉTELEK ÖSSZESEN:</t>
  </si>
  <si>
    <t>KIADÁSOK ÖSSZESEN:</t>
  </si>
  <si>
    <t>BEVÉTELEK MINDÖSSZESEN:</t>
  </si>
  <si>
    <t>KIADÁSOK MINDÖSSZESEN:</t>
  </si>
  <si>
    <t>* aműködési és felhalmozási kiadás összesen összegből levonásra került az intézményeknek átadott finanszírozás, annak érdekében, hogy a végösszesen ne tartalmazzon halmozódást</t>
  </si>
  <si>
    <t>Talajterhelési díj</t>
  </si>
  <si>
    <t>Külterülettel kapcsolatos feladatok támogatása</t>
  </si>
  <si>
    <t>Önkormányzat tény</t>
  </si>
  <si>
    <t>Közös Önkormányzati Hivatal tény</t>
  </si>
  <si>
    <t>TEMÜSZ tény</t>
  </si>
  <si>
    <t>Napraforgó Óvoda tény</t>
  </si>
  <si>
    <t>Tényből KÖTELEZŐ feladatok</t>
  </si>
  <si>
    <t>Tényből ÖNKÉNT vállalt feladatok</t>
  </si>
  <si>
    <t>P</t>
  </si>
  <si>
    <t>Q</t>
  </si>
  <si>
    <t>R</t>
  </si>
  <si>
    <t>S</t>
  </si>
  <si>
    <t>T</t>
  </si>
  <si>
    <t>U</t>
  </si>
  <si>
    <t>ÖSSZESEN Tény</t>
  </si>
  <si>
    <t>V</t>
  </si>
  <si>
    <t>Önkormányzat Tény</t>
  </si>
  <si>
    <t>Temüsz tény</t>
  </si>
  <si>
    <t xml:space="preserve">Napraforgó Óvoda tény </t>
  </si>
  <si>
    <t>ÖSSZESEN tény</t>
  </si>
  <si>
    <t>Önkormányzati TÉNY összesen</t>
  </si>
  <si>
    <t>Zárszámadás</t>
  </si>
  <si>
    <t xml:space="preserve">Előző évi működési célú előirányzat-maradvány, pénzmaradvány átvétel/igénybevétel összesen </t>
  </si>
  <si>
    <t>Költségvetési hiány/többlet  (BEVÉTELEK ÖSSZESEN-KIADÁSOK ÖSSZESEN)</t>
  </si>
  <si>
    <t>Támogatásértékű működési kiadás önkormányzatoknak és költségvetési szerveiknek</t>
  </si>
  <si>
    <t xml:space="preserve">Támogatásértékű működési kiadás társulásnak </t>
  </si>
  <si>
    <t xml:space="preserve">Támogatásértékű működési kiadások </t>
  </si>
  <si>
    <t>ÁTADOTT/ÁTVETT PÉNZESZKÖZÖK ÁLLAMHÁZTARTÁSON KÍVÜL</t>
  </si>
  <si>
    <t>ÁTADOTT</t>
  </si>
  <si>
    <t>ÁTVETT</t>
  </si>
  <si>
    <t>Működési célú pénzeszközátvétel non-profit szervezetektől</t>
  </si>
  <si>
    <t>Működési célú pénzeszközátvétel államháztartáson kívülről</t>
  </si>
  <si>
    <t>Felhalmozás célú pénzeszközátvétel háztartásoktól</t>
  </si>
  <si>
    <t>Előző évek ei. Maradványának, pénzmaradványának és előző évek váll-i mar-nak igénybevétele</t>
  </si>
  <si>
    <t>Ellátottak juttatásai, társadalom, szociálpolitikai és egyéb juttatás, támogatás</t>
  </si>
  <si>
    <t>TÁMOGATÁS ÉRTÉKŰ BEVÉTELEK</t>
  </si>
  <si>
    <t>Egyéb műk.c. támogatás (TB alapoktól és kezelőitől)</t>
  </si>
  <si>
    <t>Egyéb műk.c. támogatás (Elkülnített Állami Pénzalapoktól)</t>
  </si>
  <si>
    <t>TÁMOGATÁS ÉRTÉKŰ KIADÁSOK</t>
  </si>
  <si>
    <t>Tényből ÖNKÉNTES feladatok</t>
  </si>
  <si>
    <t>Helyi önkormnyzatok általános működésének támogatása összesen</t>
  </si>
  <si>
    <t>Települési önkormányzatok köznevelési feladatainak támogatása összesen</t>
  </si>
  <si>
    <t>Szociális étkeztetés</t>
  </si>
  <si>
    <t>Gyermekétkeztetés üzemeltetési támogatása</t>
  </si>
  <si>
    <t>Költségvetési bevételek összesen</t>
  </si>
  <si>
    <t>Műk.c.tám. EGYHÁZ</t>
  </si>
  <si>
    <t>Műk.c.tám. NONPROFIT GAZD.TÁRS.</t>
  </si>
  <si>
    <t>Műk.c.tám. EGYÉB CIVIL SZERV. (alapítvány, egyesület, helyi szervezet)</t>
  </si>
  <si>
    <t>Műk.c.tám. HÁZTARTÁSOK</t>
  </si>
  <si>
    <t>Műk.c.tám. EGYÉB VÁLLALKOZÁSOK</t>
  </si>
  <si>
    <t>Felh.c.tám. EGYHÁZ</t>
  </si>
  <si>
    <t>Felh.c.tám. NONPROFIT GAZD.TÁRS.</t>
  </si>
  <si>
    <t>Felh.c.tám. EGYÉB CIVIL SZERV. (alapítvány, egyesület, helyi szervezet)</t>
  </si>
  <si>
    <t>Felh.c.tám. HÁZTARTÁSOK</t>
  </si>
  <si>
    <t>Tényből ÖNKÉNT feladatok</t>
  </si>
  <si>
    <t>Rendszeres gyermekvéd.kedv. (5800/fő Erzsébet utalvány) Normatív</t>
  </si>
  <si>
    <t>Tény Önkormányzat</t>
  </si>
  <si>
    <t>Tényből KÖTELEZŐ</t>
  </si>
  <si>
    <t>Tényből ÖNKÉNT</t>
  </si>
  <si>
    <t>Szakmai</t>
  </si>
  <si>
    <t xml:space="preserve">Intézmény üzemeltetéshez kapcsolódó </t>
  </si>
  <si>
    <t>polgármester 1</t>
  </si>
  <si>
    <t>jegyző 1</t>
  </si>
  <si>
    <t>int.vez. 1</t>
  </si>
  <si>
    <t>aljegyző 1</t>
  </si>
  <si>
    <t>int.vez.h. 1</t>
  </si>
  <si>
    <t>pü.üi. 1</t>
  </si>
  <si>
    <t>védőnő 1</t>
  </si>
  <si>
    <t>inform. 0,75</t>
  </si>
  <si>
    <t>szoc.ea. 1</t>
  </si>
  <si>
    <t>takarító 0,75</t>
  </si>
  <si>
    <t>anyakönyvv. 1</t>
  </si>
  <si>
    <t>Tényből kötelező feladatok</t>
  </si>
  <si>
    <t>Önkotmányzat tény</t>
  </si>
  <si>
    <t>Összes tény</t>
  </si>
  <si>
    <t>KÖZVETETT TÁMOGATÁSOK</t>
  </si>
  <si>
    <t xml:space="preserve">B </t>
  </si>
  <si>
    <t>Helyi adónál, gépjárműadónál biztosított kedvezmény, mentesség összege adónemenként</t>
  </si>
  <si>
    <t>Bevétel kedvezmény nélkül</t>
  </si>
  <si>
    <t>Adott kedvezmény</t>
  </si>
  <si>
    <t>Megjegyzés/hivatkozás</t>
  </si>
  <si>
    <t>Gépjárműadó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</si>
  <si>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</si>
  <si>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</si>
  <si>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</si>
  <si>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</si>
  <si>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Óvodai, szociális étkeztetés</t>
  </si>
  <si>
    <t>Térítési díj kedveznények összesen</t>
  </si>
  <si>
    <t>Helyiségek, eszközök hasznosításából származó bevételből nyújtott kedvezmény, mentesség összege</t>
  </si>
  <si>
    <t>Temüsz bevételek</t>
  </si>
  <si>
    <t>Önkormányzat bevételek</t>
  </si>
  <si>
    <t>Bérleti díj kedveznények összesen</t>
  </si>
  <si>
    <t>egyéb nyújtott kedvezmény vagy kölcsön elengedésének összege.</t>
  </si>
  <si>
    <t>Egyéb kölcsön elengedése</t>
  </si>
  <si>
    <t>egyéb követelések elengedése</t>
  </si>
  <si>
    <t>Egyéb kedvezmények összesen</t>
  </si>
  <si>
    <t>MINDÖSSZESEN:</t>
  </si>
  <si>
    <t>A helyi önkormányzat pénzmaradvány kimutatása (E Ft)</t>
  </si>
  <si>
    <t>Önkormányzat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</si>
  <si>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</si>
  <si>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</si>
  <si>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</si>
  <si>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</si>
  <si>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</si>
  <si>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</si>
  <si>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</si>
  <si>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</si>
  <si>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</si>
  <si>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</si>
  <si>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</si>
  <si>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</si>
  <si>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</si>
  <si>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</si>
  <si>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</si>
  <si>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</si>
  <si>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</si>
  <si>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</si>
  <si>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</si>
  <si>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Ebből irányító szerv által elvonásra kerül</t>
  </si>
  <si>
    <t>Településműköd-tetési és Községg. Szerv.</t>
  </si>
  <si>
    <t>Napraforgó Óvoda</t>
  </si>
  <si>
    <t>Módosítások</t>
  </si>
  <si>
    <t xml:space="preserve">A </t>
  </si>
  <si>
    <t>A költségvetési évet követő három év tervezett bevételi előirányzatainak és kiadási előirányzatainak keretszámai (E Ft)</t>
  </si>
  <si>
    <t>ÖNKORMÁNYZAT ÉS KÖLTSÉGVETÉSI SZERVEI ELŐIRÁNYZATA MINDÖSSZESEN</t>
  </si>
  <si>
    <t>Rovat megnevezése</t>
  </si>
  <si>
    <t>Rovat-szám</t>
  </si>
  <si>
    <t>2017. évi eredeti ei.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</si>
  <si>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</si>
  <si>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</si>
  <si>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</si>
  <si>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</si>
  <si>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Dologi kiadások </t>
  </si>
  <si>
    <t>K3</t>
  </si>
  <si>
    <t xml:space="preserve">Ellátottak pénzbeli juttatásai </t>
  </si>
  <si>
    <t>K4</t>
  </si>
  <si>
    <t xml:space="preserve">Egyéb működési célú kiadások </t>
  </si>
  <si>
    <t>K5</t>
  </si>
  <si>
    <t>Működési költségvetés előirányzat csoport</t>
  </si>
  <si>
    <t xml:space="preserve">Beruházások </t>
  </si>
  <si>
    <t>K6</t>
  </si>
  <si>
    <t xml:space="preserve">Felújítások </t>
  </si>
  <si>
    <t>K7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</si>
  <si>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</si>
  <si>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</si>
  <si>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</si>
  <si>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</si>
  <si>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</si>
  <si>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Hitel-, kölcsöntörlesztés államháztartáson kívülre </t>
  </si>
  <si>
    <t>K911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</si>
  <si>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</si>
  <si>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</si>
  <si>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</si>
  <si>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</si>
  <si>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</si>
  <si>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</si>
  <si>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</si>
  <si>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</si>
  <si>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</si>
  <si>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</si>
  <si>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</si>
  <si>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</si>
  <si>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</si>
  <si>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</si>
  <si>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</si>
  <si>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</si>
  <si>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 xml:space="preserve">Külföldi finanszírozás kiadásai </t>
  </si>
  <si>
    <t>K92</t>
  </si>
  <si>
    <t>Adóssághoz nem kapcsolódó származékos ügyletek kiadásai</t>
  </si>
  <si>
    <t>K93</t>
  </si>
  <si>
    <t>K9</t>
  </si>
  <si>
    <t>KIADÁSOK ÖSSZESEN (K1-9)</t>
  </si>
  <si>
    <t>Rovat-
szám</t>
  </si>
  <si>
    <t>Működési célú támogatások államháztartáson belülről</t>
  </si>
  <si>
    <t>B1</t>
  </si>
  <si>
    <t xml:space="preserve">Közhatalmi bevételek </t>
  </si>
  <si>
    <t>B3</t>
  </si>
  <si>
    <t xml:space="preserve">Működési bevételek </t>
  </si>
  <si>
    <t>B4</t>
  </si>
  <si>
    <t xml:space="preserve">Működési célú átvett pénzeszközök </t>
  </si>
  <si>
    <t>B6</t>
  </si>
  <si>
    <t xml:space="preserve">Felhalmozási célú támogatások államháztartáson belülről </t>
  </si>
  <si>
    <t>B2</t>
  </si>
  <si>
    <t xml:space="preserve">Felhalmozási bevételek </t>
  </si>
  <si>
    <t>B5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</si>
  <si>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</si>
  <si>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</si>
  <si>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</si>
  <si>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</si>
  <si>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</si>
  <si>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</si>
  <si>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</si>
  <si>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</si>
  <si>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</si>
  <si>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</si>
  <si>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</si>
  <si>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</si>
  <si>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</si>
  <si>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</si>
  <si>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</si>
  <si>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</si>
  <si>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</si>
  <si>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</si>
  <si>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 xml:space="preserve">Belföldi finanszírozás bevételei </t>
  </si>
  <si>
    <t>B81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</si>
  <si>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</si>
  <si>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</si>
  <si>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</si>
  <si>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</si>
  <si>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</si>
  <si>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</si>
  <si>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</si>
  <si>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A pénzeszközök változása (E Ft)</t>
  </si>
  <si>
    <t>32-33. számlák tárgyidőszaki záró egyenlege</t>
  </si>
  <si>
    <t xml:space="preserve">A  </t>
  </si>
  <si>
    <t>B814</t>
  </si>
  <si>
    <t>B816</t>
  </si>
  <si>
    <t>Előző évi felhalmozási célú előirányzat-maradvány, pénzmaradvány átvétel összesen</t>
  </si>
  <si>
    <t>Államháztartáson bellüli megelőlegezések</t>
  </si>
  <si>
    <t>Központi irányítószervi támogatás</t>
  </si>
  <si>
    <t>32-33. számlák nyitó tárgyidőszaki egyenlege (+)</t>
  </si>
  <si>
    <t>32,33 számlával szemben könyvelt 35* követelések (+)</t>
  </si>
  <si>
    <t>32,33 számlával szemben könyvelt 366 (-)</t>
  </si>
  <si>
    <t>32,33 számlával szemben könyvelt 42* kötelezettségek (-)</t>
  </si>
  <si>
    <t>32,33 számlával szemben könyvelt 3651(-)</t>
  </si>
  <si>
    <t xml:space="preserve">M </t>
  </si>
  <si>
    <t>egyéb elvonások befizetések</t>
  </si>
  <si>
    <t>Építményadó</t>
  </si>
  <si>
    <t>Telekadó</t>
  </si>
  <si>
    <t>Állandó jelleggel végzett ip.űzési adó</t>
  </si>
  <si>
    <t>Idegenfor.adó épület után</t>
  </si>
  <si>
    <t>Idegenfor.adó tartózkodás után</t>
  </si>
  <si>
    <t>Egyéb közhatalmi bevételek (Pótlékok, illetékek, bírságok)</t>
  </si>
  <si>
    <t>Szépkilátó parkoló</t>
  </si>
  <si>
    <t>ELLÁTOTTAK JUTTATÁSAI</t>
  </si>
  <si>
    <t>pü 5</t>
  </si>
  <si>
    <t>méltányossági alapon, valamint az állandó lakosok 25 nm kedvezménye</t>
  </si>
  <si>
    <t xml:space="preserve">méltányossági alapon </t>
  </si>
  <si>
    <t>adóelőleg csökkentés méltányossági alapon</t>
  </si>
  <si>
    <t>2018. évi eredeti ei.</t>
  </si>
  <si>
    <t>32,33 számlával szemben könyvelt 3671</t>
  </si>
  <si>
    <t>Támogatásértékű működési kiadás országos térségi fejl. Tanács és ktg.vetési szervei</t>
  </si>
  <si>
    <t>Felhalmozási célú pénzeszközátvétel államháztartáson kívülről</t>
  </si>
  <si>
    <t>Összes pénzmaradvány</t>
  </si>
  <si>
    <r>
      <t>Intézményi működési bevételek</t>
    </r>
    <r>
      <rPr>
        <sz val="11"/>
        <rFont val="Arial"/>
        <family val="2"/>
        <charset val="238"/>
      </rPr>
      <t xml:space="preserve"> (áru- és készletértékesítés, a nyújtott szolgáltatások ellenértéke, a bérleti díj bevételek, az intézményi ellátási díjak, az alkalmazottak térítése, az általános forgalmi adó bevételek, valamint a hozam- és kamatbevételek)</t>
    </r>
  </si>
  <si>
    <r>
      <t xml:space="preserve">Közhatalmi bevételek </t>
    </r>
    <r>
      <rPr>
        <sz val="11"/>
        <rFont val="Arial"/>
        <family val="2"/>
        <charset val="238"/>
      </rPr>
      <t>(adók, illetékek, járulékok, hozzájárulások, bírságok, díjak, és más fizetési kötelezettségek)</t>
    </r>
  </si>
  <si>
    <t>KIADÁSOK 2016</t>
  </si>
  <si>
    <t>Felhalmozási célú bevételek (a tárgyi eszközök és immateriális javak értékesítése és a pénzügyi befektetések bevételei)</t>
  </si>
  <si>
    <t xml:space="preserve">   támogatásértékű működési kiadások államh.belülre</t>
  </si>
  <si>
    <r>
      <t xml:space="preserve">Gépjárműadó (beszedett összeg </t>
    </r>
    <r>
      <rPr>
        <b/>
        <sz val="10"/>
        <rFont val="Arial"/>
        <family val="2"/>
        <charset val="238"/>
      </rPr>
      <t>40 %-</t>
    </r>
    <r>
      <rPr>
        <sz val="10"/>
        <rFont val="Arial"/>
        <family val="2"/>
        <charset val="238"/>
      </rPr>
      <t>a marad)</t>
    </r>
  </si>
  <si>
    <t>Egyéb felh. C. támogatás ÁH-n belülről Önkormányzattól (Felsőörs támogaátsa védőnő hallásvizsgálóhoz)</t>
  </si>
  <si>
    <t>Települési támogatás (átmeneti segélyek, temetési tám., életkezdési tám.)</t>
  </si>
  <si>
    <t>Egyéb nem intézményi ellátások (egylb szoc.pénzb.ellátás, szoc. Étkezés és óvodai étkezés támogatása)</t>
  </si>
  <si>
    <t>Támogatásértékű működési kiadás központi költségvetési szervnek (Bursa)</t>
  </si>
  <si>
    <t>Közvilágítás</t>
  </si>
  <si>
    <t>Működési célú pénzeszközátvétel civil szervezettől</t>
  </si>
  <si>
    <t>adó 3</t>
  </si>
  <si>
    <t>közterület felügyelő 0,75</t>
  </si>
  <si>
    <t>Önkormányzat 2016. évi zárszámadása</t>
  </si>
  <si>
    <t>2016. évi tény (teljesítés)</t>
  </si>
  <si>
    <t>2019. évi eredeti ei.</t>
  </si>
  <si>
    <t>BEVÉTELEK 2017</t>
  </si>
  <si>
    <t>Egyéb műk.c. támogatás (Testvérkapcsolat Pályázat)</t>
  </si>
  <si>
    <t>Egyéb műk.c. támogatás társulástól, kv.szervétől (KBTÖT könyvelési feladatok, B.almádi Szoc.társ. Elszámolás)</t>
  </si>
  <si>
    <t>Egyéb műk.c. támogatás Önk-tól, Önk-i ktgv.szervtől (Lovas, Felsőörs tám. Óvoda, védőnő, hivatal működtetés)</t>
  </si>
  <si>
    <t>Felh.c. támogatás központi ktgv. Szervtől (Közművelődési érd.növ. Tám.)</t>
  </si>
  <si>
    <t xml:space="preserve">Felh.c. támogatás központi ktgv. Szervtől </t>
  </si>
  <si>
    <t>Egyéb felh. C. támogatás ÁH-n belülről EU-s progr. (Varázserdő-Varázserő)</t>
  </si>
  <si>
    <t>Felh.c. támogatás központi ktgv. Szervtől, fejezeti kezelésű ei. (Turizmusfejlesztési támogatás)</t>
  </si>
  <si>
    <t>Egyéb műk.c. támogatás Áht-n belülről EU-s programokra (ASP pályázat)</t>
  </si>
  <si>
    <t>Egyéb műk.c.tám. ÁH-n belülről</t>
  </si>
  <si>
    <t>Egyéb műk.c. támogatás ÁH-n belülről közp.kez. Ei (rendszeres gyermekvéd.tám./Erzsébet utalvány)</t>
  </si>
  <si>
    <t>Hozzájárulás pénzbeli szociális ellátásokhoz</t>
  </si>
  <si>
    <t>Gyermekek napközbeni ellátása (bölcsőde)</t>
  </si>
  <si>
    <t>Kiegészítő támogatás bölcsőde</t>
  </si>
  <si>
    <t>Kistelepülések szociális feladatainak támogatása</t>
  </si>
  <si>
    <t>Kiegészítő támogatás bölcsődei dolgozó béréhez</t>
  </si>
  <si>
    <t xml:space="preserve">TOP 1.2.1-15-VE1-2016-00035 azonosító számú „Varázserdő-varázserő” </t>
  </si>
  <si>
    <t>projekt fizikai befejezésének határideje 2019.04.30</t>
  </si>
  <si>
    <t>Óvoda fejlesztés (Önkormányzati feladatellátást segítő fejlesztések BM pályázat)</t>
  </si>
  <si>
    <t>Endrődi járda (+Laroba) (Adósságkonszolidációban részt nem vett önk-ok tám-sa BM pályázat)</t>
  </si>
  <si>
    <t>Merse park térkő</t>
  </si>
  <si>
    <t>Március 15.u. és csap.víz elv., és útportalanítás</t>
  </si>
  <si>
    <t>Útépítés Törökházhoz vezető út, Halacs, Liszt F. u., Hegyalja u., Rege köz, Táborok</t>
  </si>
  <si>
    <t>Kisajátítás</t>
  </si>
  <si>
    <t>Tőkeemelés Bahart</t>
  </si>
  <si>
    <t>Rendezési terv</t>
  </si>
  <si>
    <t>Mobilház vásárlás Kempingbe</t>
  </si>
  <si>
    <t>Kamerák (Település)</t>
  </si>
  <si>
    <t>Buszmegálló</t>
  </si>
  <si>
    <t>Sirálypark (színpad)</t>
  </si>
  <si>
    <t>Temető nyilvántartó program</t>
  </si>
  <si>
    <t>Település arculait kézikönyv</t>
  </si>
  <si>
    <t>Egyéb ingatlanok beszerzése (erdő)</t>
  </si>
  <si>
    <t>Strandfejlesztés (Turizmusfejlesztési pályázat)</t>
  </si>
  <si>
    <t>Varázserdő, varázserő (TOP pályázat)</t>
  </si>
  <si>
    <t>Kilátótér fejlesztés I. ütem (BFT pályázat)</t>
  </si>
  <si>
    <t>Informatikai eszköz beszerzés (ASP pályázat)</t>
  </si>
  <si>
    <t>Laptop beszerzés (iskola info terem)</t>
  </si>
  <si>
    <t>Informatikai eszköz beszerzés (Közművelődési érd.növ. Pályázat)</t>
  </si>
  <si>
    <t>Gáztűzhely (Óvoda konyha)</t>
  </si>
  <si>
    <t>Projektor (Művház)</t>
  </si>
  <si>
    <t>Vetítővászon (Művház)</t>
  </si>
  <si>
    <t>Halászbokor Kft. Törzstőke</t>
  </si>
  <si>
    <t>ÁFA</t>
  </si>
  <si>
    <t>Iskola tanterem parkettázás</t>
  </si>
  <si>
    <t>Út felújítás</t>
  </si>
  <si>
    <t>Műk.c.tám. EGYÉB VÁLLALKOZÁSOK (fogorvos, DRV víz-szennyvíz pály. Átadott pe.)</t>
  </si>
  <si>
    <t>Felhalmozás célú pénzeszközátvétel egyéb vállalkozástól</t>
  </si>
  <si>
    <t>könyvtáros 1</t>
  </si>
  <si>
    <t>hivatalsegéd 1</t>
  </si>
  <si>
    <t>adóellenőr 0,5 (2 fő 6 órás 3,5 hóra)</t>
  </si>
  <si>
    <t>fizikai 19</t>
  </si>
  <si>
    <t>ebből strand, kemping 7  temüsz 12</t>
  </si>
  <si>
    <t>6 óvónő</t>
  </si>
  <si>
    <t>3 dajka</t>
  </si>
  <si>
    <t>2 ped.assz. (ebből 1 fő 07.31-ig)</t>
  </si>
  <si>
    <t>2 kisgy.nevelő</t>
  </si>
  <si>
    <t>0,5 dajka/takarító (bölcsőde)</t>
  </si>
  <si>
    <t>1 szakács (bölcsőde)</t>
  </si>
  <si>
    <t>4 szakács</t>
  </si>
  <si>
    <t xml:space="preserve">gyermek születése következtében hitel átminősült </t>
  </si>
  <si>
    <t>adatok Fő-ben</t>
  </si>
  <si>
    <t>Önkormányzat 2017. évi zárszámadása</t>
  </si>
  <si>
    <t>Napraforgó Óvoda és Bölcsőde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</si>
  <si>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</si>
  <si>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</si>
  <si>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</si>
  <si>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</si>
  <si>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</si>
  <si>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</si>
  <si>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</si>
  <si>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</si>
  <si>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</si>
  <si>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</si>
  <si>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</si>
  <si>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</si>
  <si>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</si>
  <si>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</si>
  <si>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</si>
  <si>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</si>
  <si>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</si>
  <si>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</si>
  <si>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</si>
  <si>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17 Kapott (járó) osztalék és részesedés</t>
  </si>
  <si>
    <t>20 Egyéb kapott (járó) kamatok és kamatjellegű eredményszemléletű bevételek</t>
  </si>
  <si>
    <t>VIII Pénzügyi műveletek eredményszemléletű bevételei (=17+18+19+20+21)</t>
  </si>
  <si>
    <t>24 Fizetendő kamatok és kamatjellegű ráfordítások</t>
  </si>
  <si>
    <t>IX Pénzügyi műveletek ráfordításai (=22+23+24+25+26)</t>
  </si>
  <si>
    <t>B)  PÉNZÜGYI MŰVELETEK EREDMÉNYE (=VIII-IX)</t>
  </si>
  <si>
    <t>C)  MÉRLEG SZERINTI EREDMÉNY (=±A±B)</t>
  </si>
  <si>
    <t>Előző időszak (2016. év)</t>
  </si>
  <si>
    <t>Tárgyi időszak (2017. év)</t>
  </si>
  <si>
    <t>Eredménykimutatás</t>
  </si>
  <si>
    <t>Közös Hivatal</t>
  </si>
  <si>
    <t>Településműködtetési Szervezet</t>
  </si>
  <si>
    <t>Mérleg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</si>
  <si>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</si>
  <si>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</si>
  <si>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</si>
  <si>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</si>
  <si>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</si>
  <si>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</si>
  <si>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</si>
  <si>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</si>
  <si>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A/III/1e - ebből: egyéb tartós részesedések</t>
  </si>
  <si>
    <t>A/III Befektetett pénzügyi eszközök (=A/III/1+A/III/2+A/III/3)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</si>
  <si>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</si>
  <si>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</si>
  <si>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</si>
  <si>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</si>
  <si>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</si>
  <si>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</si>
  <si>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</si>
  <si>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</si>
  <si>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</si>
  <si>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</si>
  <si>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</si>
  <si>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D/I/4d - ebből: költségvetési évben esedékes követelések kiszámlázott általános forgalmi adóra</t>
  </si>
  <si>
    <t>D/I/4i - ebből: költségvetési évben esedékes követelések egyéb működési bevételekre</t>
  </si>
  <si>
    <t>D/I/7 Költségvetési évben esedékes követelések felhalmozási célú átvett pénzeszközre (&gt;=D/I/7a+D/I/7b+D/I/7c)</t>
  </si>
  <si>
    <t>D/I Költségvetési évben esedékes követelések (=D/I/1+…+D/I/8)</t>
  </si>
  <si>
    <t>D/III/1 Adott előlegek (=D/III/1a+…+D/III/1f)</t>
  </si>
  <si>
    <t>D/III/1e - ebből: foglalkoztatottaknak adott előlegek</t>
  </si>
  <si>
    <t>D/III/4 Forgótőke elszámolása</t>
  </si>
  <si>
    <t>D/III Követelés jellegű sajátos elszámolások (=D/III/1+…+D/III/9)</t>
  </si>
  <si>
    <t>D) KÖVETELÉSEK  (=D/I+D/II+D/III)</t>
  </si>
  <si>
    <t>E/I/2 Más előzetesen felszámított levonható általános forgalmi adó</t>
  </si>
  <si>
    <t>E/I Előzetesen felszámított általános forgalmi adó elszámolása (=E/I/1+…+E/I/4)</t>
  </si>
  <si>
    <t>E/II/2 Más fizetendő általános forgalmi adó</t>
  </si>
  <si>
    <t>E/II Fizetendő általános forgalmi adó elszámolása (=E/II/1+E/II/2)</t>
  </si>
  <si>
    <t>E) EGYÉB SAJÁTOS ELSZÁMOLÁSOK (=E/I+E/II+E/III)</t>
  </si>
  <si>
    <t>ESZKÖZÖK ÖSSZESEN (=A+B+C+D+E+F)</t>
  </si>
  <si>
    <t>G/I  Nemzeti vagyon induláskori értéke</t>
  </si>
  <si>
    <t>G/II Nemzeti vagyon változásai</t>
  </si>
  <si>
    <t>G/III/3 Pénzeszközön kívüli egyéb eszközök induláskori értéke és változásai</t>
  </si>
  <si>
    <t>G/III Egyéb eszközök induláskori értéke és változásai (=G/III/1+G/III/2+G/III/3)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</si>
  <si>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</si>
  <si>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</si>
  <si>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</si>
  <si>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</si>
  <si>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H/I/6 Költségvetési évben esedékes kötelezettségek beruházásokra</t>
  </si>
  <si>
    <t>H/I Költségvetési évben esedékes kötelezettségek (=H/I/1+…+H/I/9)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</si>
  <si>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</si>
  <si>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</si>
  <si>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</si>
  <si>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H/III/1 Kapott előlegek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</si>
  <si>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</si>
  <si>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</si>
  <si>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</si>
  <si>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</si>
  <si>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</si>
  <si>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</si>
  <si>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B/I/1 Vásárolt készletek</t>
  </si>
  <si>
    <t>B/I Készletek (=B/I/1+…+B/I/5)</t>
  </si>
  <si>
    <t>B) NEMZETI VAGYONBA TARTOZÓ FORGÓESZKÖZÖK (= B/I+B/II)</t>
  </si>
  <si>
    <t>Településműködtetési szervezet</t>
  </si>
  <si>
    <t>D/I/4a - ebből: költségvetési évben esedékes követelések készletértékesítés ellenértékére, szolgáltatások ellenértékére, közvetített szolgáltatások ellenértékére</t>
  </si>
  <si>
    <t>2017. évi módosított ei.</t>
  </si>
  <si>
    <t>2017. évi tény (teljesítés)</t>
  </si>
  <si>
    <t>2020 évi eredeti ei.</t>
  </si>
  <si>
    <t>Tartalékok</t>
  </si>
  <si>
    <t>Költségvetésitámogatás</t>
  </si>
  <si>
    <t>helyi önkormányzati Előző évi elszámolásból származó kiadások</t>
  </si>
  <si>
    <t>önkormányzatielszámolása a központi ktgvetéssel (beszámoló felülvizsgálata után fizetendő norm.)</t>
  </si>
  <si>
    <t>önkormányzatiáltal saját hatáskörben adott ellátás (első lakáshoz jutók tám., pénzbeli beiskolázási tám., tankönyv tám.)</t>
  </si>
  <si>
    <t>Közös önkormányzati Hivatal</t>
  </si>
  <si>
    <t>16.sz. melléklet az 5/2018. (V.04) önkormányzati Rendelethez</t>
  </si>
  <si>
    <t>1. melléklet az 5/2018.(V.04.) önkormányzati Rendelethez</t>
  </si>
  <si>
    <t>2. melléklet az 5/2018.(V.04.) önkormányzati Rendelethez</t>
  </si>
  <si>
    <t>3. melléklet az 5/2018.(V.04.) önkormányzati Rendelethez</t>
  </si>
  <si>
    <t>4. melléklet az 5/2018.(V.04.) önkormányzati Rendelethez</t>
  </si>
  <si>
    <t>5. melléklet az 5/2018.(V.04.) önkormányzati Rendelethez</t>
  </si>
  <si>
    <t>6.melléklet az 5/2018.(V.04.) önkormányzati Rendelethez</t>
  </si>
  <si>
    <t>7. melléklet az 5/2018.(V.04.) önkormányzati Rendelethez</t>
  </si>
  <si>
    <t>8. melléklet az 5/2018.(V.04.) önkormányzati Rendelethez</t>
  </si>
  <si>
    <t>9. melléklet az 5/2018.(V.04.) önkormányzati Rendelethez</t>
  </si>
  <si>
    <t>10. melléklet az 5/2018.(V.04.) önkormányzati Rendelethez</t>
  </si>
  <si>
    <t>12. melléklet az 5/2018.(V.04.) önkormányzati Rendelethez</t>
  </si>
  <si>
    <t>13. melléklet az 5/2018.(V.04.) önkormányzati Rendelethez</t>
  </si>
  <si>
    <t>14. melléklet az 5/2018.(V.04.) önkormányzati Rendelethez</t>
  </si>
  <si>
    <t>15. melléklet az 5/2018.(V.04.)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</si>
</sst>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F_t_-;\-* #,##0.00\ _F_t_-;_-* &quot;-&quot;??\ _F_t_-;_-@_-"/>
    <numFmt numFmtId="164" formatCode="0__"/>
    <numFmt numFmtId="165" formatCode="_-* #,##0\ _F_t_-;\-* #,##0\ _F_t_-;_-* &quot;-&quot;??\ _F_t_-;_-@_-"/>
    <numFmt numFmtId="166" formatCode="\ ##########"/>
  </numFmts>
  <fonts count="56" x14ac:knownFonts="1">
    <font>
      <sz val="10"/>
      <name val="Arial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3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i/>
      <sz val="22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i/>
      <sz val="11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4"/>
      <name val="Arial"/>
      <family val="2"/>
      <charset val="238"/>
    </font>
    <font>
      <sz val="13"/>
      <name val="Arial"/>
      <family val="2"/>
      <charset val="238"/>
    </font>
    <font>
      <b/>
      <i/>
      <sz val="12"/>
      <name val="Arial"/>
      <family val="2"/>
      <charset val="238"/>
    </font>
    <font>
      <b/>
      <sz val="13"/>
      <name val="Arial"/>
      <family val="2"/>
      <charset val="238"/>
    </font>
    <font>
      <i/>
      <sz val="13"/>
      <color indexed="8"/>
      <name val="Arial"/>
      <family val="2"/>
      <charset val="238"/>
    </font>
    <font>
      <b/>
      <i/>
      <sz val="14"/>
      <name val="Arial"/>
      <family val="2"/>
      <charset val="238"/>
    </font>
    <font>
      <sz val="14"/>
      <color indexed="10"/>
      <name val="Arial"/>
      <family val="2"/>
      <charset val="238"/>
    </font>
    <font>
      <b/>
      <sz val="16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b/>
      <i/>
      <u/>
      <sz val="11"/>
      <name val="Arial"/>
      <family val="2"/>
      <charset val="238"/>
    </font>
    <font>
      <b/>
      <i/>
      <u/>
      <sz val="14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i/>
      <sz val="14"/>
      <color indexed="63"/>
      <name val="Arial"/>
      <family val="2"/>
      <charset val="238"/>
    </font>
    <font>
      <b/>
      <i/>
      <u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8"/>
      <name val="Arial"/>
      <family val="2"/>
      <charset val="238"/>
    </font>
    <font>
      <b/>
      <i/>
      <u/>
      <sz val="8"/>
      <name val="Arial"/>
      <family val="2"/>
      <charset val="238"/>
    </font>
    <font>
      <u/>
      <sz val="8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318">
    <xf numFmtId="0" fontId="0" fillId="0" borderId="0" xfId="0"/>
    <xf numFmtId="0" fontId="2" fillId="0" borderId="0" xfId="0" applyFont="1"/>
    <xf numFmtId="164" fontId="3" fillId="0" borderId="0" xfId="4" applyNumberFormat="1" applyFont="1" applyFill="1" applyBorder="1" applyAlignment="1">
      <alignment horizontal="left" vertical="center" wrapText="1"/>
    </xf>
    <xf numFmtId="0" fontId="7" fillId="0" borderId="0" xfId="0" applyFont="1"/>
    <xf numFmtId="0" fontId="9" fillId="0" borderId="0" xfId="0" applyFont="1" applyAlignment="1"/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164" fontId="14" fillId="0" borderId="1" xfId="4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164" fontId="15" fillId="0" borderId="1" xfId="4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164" fontId="16" fillId="5" borderId="1" xfId="4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justify" wrapText="1"/>
    </xf>
    <xf numFmtId="0" fontId="13" fillId="2" borderId="1" xfId="0" applyFont="1" applyFill="1" applyBorder="1" applyAlignment="1">
      <alignment horizontal="justify" wrapText="1"/>
    </xf>
    <xf numFmtId="0" fontId="13" fillId="0" borderId="1" xfId="0" applyFont="1" applyFill="1" applyBorder="1" applyAlignment="1">
      <alignment horizontal="justify" wrapText="1"/>
    </xf>
    <xf numFmtId="0" fontId="12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justify" wrapText="1"/>
    </xf>
    <xf numFmtId="0" fontId="12" fillId="0" borderId="1" xfId="0" applyFont="1" applyBorder="1" applyAlignment="1">
      <alignment horizontal="justify" wrapText="1"/>
    </xf>
    <xf numFmtId="0" fontId="2" fillId="0" borderId="0" xfId="0" applyFont="1" applyAlignment="1">
      <alignment wrapText="1"/>
    </xf>
    <xf numFmtId="0" fontId="11" fillId="3" borderId="1" xfId="0" applyFont="1" applyFill="1" applyBorder="1" applyAlignment="1">
      <alignment horizontal="justify" wrapText="1"/>
    </xf>
    <xf numFmtId="0" fontId="17" fillId="0" borderId="0" xfId="0" applyFont="1"/>
    <xf numFmtId="0" fontId="12" fillId="0" borderId="1" xfId="0" applyFont="1" applyFill="1" applyBorder="1" applyAlignment="1">
      <alignment wrapText="1"/>
    </xf>
    <xf numFmtId="0" fontId="18" fillId="0" borderId="0" xfId="0" applyFont="1"/>
    <xf numFmtId="0" fontId="11" fillId="5" borderId="1" xfId="0" applyFont="1" applyFill="1" applyBorder="1" applyAlignment="1">
      <alignment wrapText="1"/>
    </xf>
    <xf numFmtId="0" fontId="19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0" fillId="0" borderId="0" xfId="0" applyFont="1"/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3" fontId="22" fillId="0" borderId="1" xfId="4" applyNumberFormat="1" applyFont="1" applyFill="1" applyBorder="1" applyAlignment="1">
      <alignment horizontal="left" vertical="center" wrapText="1"/>
    </xf>
    <xf numFmtId="3" fontId="22" fillId="0" borderId="1" xfId="4" applyNumberFormat="1" applyFont="1" applyFill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/>
    </xf>
    <xf numFmtId="164" fontId="23" fillId="0" borderId="1" xfId="4" applyNumberFormat="1" applyFont="1" applyFill="1" applyBorder="1" applyAlignment="1">
      <alignment horizontal="left" vertical="center" wrapText="1"/>
    </xf>
    <xf numFmtId="164" fontId="24" fillId="0" borderId="0" xfId="4" applyNumberFormat="1" applyFont="1" applyFill="1" applyBorder="1" applyAlignment="1">
      <alignment horizontal="left" vertical="center" wrapText="1"/>
    </xf>
    <xf numFmtId="3" fontId="3" fillId="0" borderId="1" xfId="4" applyNumberFormat="1" applyFont="1" applyFill="1" applyBorder="1" applyAlignment="1">
      <alignment horizontal="right" vertical="center"/>
    </xf>
    <xf numFmtId="3" fontId="3" fillId="0" borderId="1" xfId="4" applyNumberFormat="1" applyFont="1" applyFill="1" applyBorder="1" applyAlignment="1">
      <alignment horizontal="right" vertical="center" wrapText="1"/>
    </xf>
    <xf numFmtId="164" fontId="3" fillId="0" borderId="0" xfId="4" applyNumberFormat="1" applyFont="1" applyFill="1" applyBorder="1" applyAlignment="1">
      <alignment horizontal="left" vertical="center"/>
    </xf>
    <xf numFmtId="3" fontId="25" fillId="0" borderId="1" xfId="4" applyNumberFormat="1" applyFont="1" applyFill="1" applyBorder="1" applyAlignment="1">
      <alignment horizontal="right" vertical="center" wrapText="1"/>
    </xf>
    <xf numFmtId="3" fontId="3" fillId="0" borderId="1" xfId="3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left" vertical="center"/>
    </xf>
    <xf numFmtId="3" fontId="3" fillId="0" borderId="0" xfId="4" applyNumberFormat="1" applyFont="1" applyFill="1" applyBorder="1" applyAlignment="1">
      <alignment horizontal="right" vertical="center"/>
    </xf>
    <xf numFmtId="3" fontId="3" fillId="0" borderId="0" xfId="4" applyNumberFormat="1" applyFont="1" applyFill="1" applyBorder="1" applyAlignment="1">
      <alignment horizontal="right" vertical="center" wrapText="1"/>
    </xf>
    <xf numFmtId="3" fontId="26" fillId="0" borderId="0" xfId="0" applyNumberFormat="1" applyFont="1"/>
    <xf numFmtId="164" fontId="12" fillId="0" borderId="1" xfId="4" applyNumberFormat="1" applyFont="1" applyFill="1" applyBorder="1" applyAlignment="1">
      <alignment horizontal="left" vertical="center" wrapText="1"/>
    </xf>
    <xf numFmtId="3" fontId="27" fillId="0" borderId="1" xfId="4" applyNumberFormat="1" applyFont="1" applyFill="1" applyBorder="1" applyAlignment="1">
      <alignment horizontal="right" vertical="center"/>
    </xf>
    <xf numFmtId="3" fontId="27" fillId="0" borderId="1" xfId="4" applyNumberFormat="1" applyFont="1" applyFill="1" applyBorder="1" applyAlignment="1">
      <alignment horizontal="right" vertical="center" wrapText="1"/>
    </xf>
    <xf numFmtId="164" fontId="27" fillId="0" borderId="0" xfId="4" applyNumberFormat="1" applyFont="1" applyFill="1" applyBorder="1" applyAlignment="1">
      <alignment horizontal="left" vertical="center"/>
    </xf>
    <xf numFmtId="164" fontId="27" fillId="0" borderId="0" xfId="4" applyNumberFormat="1" applyFont="1" applyFill="1" applyBorder="1" applyAlignment="1">
      <alignment horizontal="left" vertical="center" wrapText="1"/>
    </xf>
    <xf numFmtId="164" fontId="28" fillId="0" borderId="1" xfId="4" applyNumberFormat="1" applyFont="1" applyFill="1" applyBorder="1" applyAlignment="1">
      <alignment horizontal="left" vertical="center" wrapText="1"/>
    </xf>
    <xf numFmtId="3" fontId="29" fillId="0" borderId="1" xfId="4" applyNumberFormat="1" applyFont="1" applyFill="1" applyBorder="1" applyAlignment="1">
      <alignment horizontal="right" vertical="center" wrapText="1"/>
    </xf>
    <xf numFmtId="164" fontId="29" fillId="0" borderId="0" xfId="4" applyNumberFormat="1" applyFont="1" applyFill="1" applyBorder="1" applyAlignment="1">
      <alignment horizontal="left" vertical="center" wrapText="1"/>
    </xf>
    <xf numFmtId="164" fontId="25" fillId="0" borderId="0" xfId="4" applyNumberFormat="1" applyFont="1" applyFill="1" applyBorder="1" applyAlignment="1">
      <alignment horizontal="left" vertical="center" wrapText="1"/>
    </xf>
    <xf numFmtId="164" fontId="30" fillId="0" borderId="0" xfId="4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3" fillId="0" borderId="1" xfId="4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wrapText="1"/>
      <protection locked="0"/>
    </xf>
    <xf numFmtId="0" fontId="17" fillId="0" borderId="1" xfId="0" applyFont="1" applyFill="1" applyBorder="1" applyAlignment="1">
      <alignment wrapText="1"/>
    </xf>
    <xf numFmtId="0" fontId="12" fillId="0" borderId="0" xfId="0" applyFont="1"/>
    <xf numFmtId="164" fontId="25" fillId="0" borderId="0" xfId="4" applyNumberFormat="1" applyFont="1" applyFill="1" applyBorder="1" applyAlignment="1">
      <alignment horizontal="left" vertical="center"/>
    </xf>
    <xf numFmtId="0" fontId="8" fillId="0" borderId="0" xfId="0" applyFont="1"/>
    <xf numFmtId="3" fontId="25" fillId="0" borderId="0" xfId="4" applyNumberFormat="1" applyFont="1" applyFill="1" applyBorder="1" applyAlignment="1">
      <alignment horizontal="right" vertical="center" wrapText="1"/>
    </xf>
    <xf numFmtId="165" fontId="2" fillId="0" borderId="0" xfId="1" applyNumberFormat="1" applyFont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165" fontId="2" fillId="0" borderId="1" xfId="1" applyNumberFormat="1" applyFont="1" applyBorder="1"/>
    <xf numFmtId="3" fontId="2" fillId="0" borderId="1" xfId="0" applyNumberFormat="1" applyFont="1" applyBorder="1" applyAlignment="1">
      <alignment wrapText="1"/>
    </xf>
    <xf numFmtId="3" fontId="8" fillId="0" borderId="1" xfId="0" applyNumberFormat="1" applyFont="1" applyBorder="1"/>
    <xf numFmtId="165" fontId="8" fillId="0" borderId="1" xfId="1" applyNumberFormat="1" applyFont="1" applyBorder="1"/>
    <xf numFmtId="3" fontId="2" fillId="0" borderId="0" xfId="0" applyNumberFormat="1" applyFont="1"/>
    <xf numFmtId="0" fontId="20" fillId="0" borderId="0" xfId="0" applyFont="1"/>
    <xf numFmtId="0" fontId="26" fillId="0" borderId="0" xfId="0" applyFont="1" applyFill="1" applyBorder="1"/>
    <xf numFmtId="0" fontId="3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3" fontId="32" fillId="0" borderId="1" xfId="0" applyNumberFormat="1" applyFont="1" applyBorder="1" applyAlignment="1">
      <alignment vertical="center"/>
    </xf>
    <xf numFmtId="3" fontId="26" fillId="0" borderId="1" xfId="0" applyNumberFormat="1" applyFont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0" fontId="31" fillId="0" borderId="1" xfId="0" applyFont="1" applyBorder="1"/>
    <xf numFmtId="0" fontId="20" fillId="0" borderId="0" xfId="0" applyFont="1" applyAlignment="1">
      <alignment vertical="center"/>
    </xf>
    <xf numFmtId="1" fontId="20" fillId="0" borderId="0" xfId="0" applyNumberFormat="1" applyFont="1" applyAlignment="1">
      <alignment vertical="center"/>
    </xf>
    <xf numFmtId="0" fontId="26" fillId="0" borderId="0" xfId="0" applyFont="1"/>
    <xf numFmtId="3" fontId="26" fillId="0" borderId="0" xfId="0" applyNumberFormat="1" applyFont="1" applyAlignment="1">
      <alignment vertical="center"/>
    </xf>
    <xf numFmtId="0" fontId="20" fillId="0" borderId="1" xfId="0" applyFont="1" applyBorder="1" applyAlignment="1">
      <alignment vertical="center"/>
    </xf>
    <xf numFmtId="0" fontId="19" fillId="0" borderId="0" xfId="0" applyFont="1"/>
    <xf numFmtId="3" fontId="26" fillId="0" borderId="1" xfId="0" applyNumberFormat="1" applyFont="1" applyFill="1" applyBorder="1" applyAlignment="1">
      <alignment vertical="center" wrapText="1"/>
    </xf>
    <xf numFmtId="0" fontId="33" fillId="0" borderId="0" xfId="0" applyFont="1"/>
    <xf numFmtId="164" fontId="23" fillId="0" borderId="0" xfId="4" applyNumberFormat="1" applyFont="1" applyFill="1" applyBorder="1" applyAlignment="1">
      <alignment horizontal="left" vertical="center" wrapText="1"/>
    </xf>
    <xf numFmtId="164" fontId="25" fillId="0" borderId="0" xfId="4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wrapText="1"/>
    </xf>
    <xf numFmtId="2" fontId="12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18" fillId="0" borderId="0" xfId="0" applyFont="1" applyFill="1"/>
    <xf numFmtId="0" fontId="11" fillId="0" borderId="0" xfId="0" applyFont="1" applyFill="1" applyBorder="1" applyAlignment="1">
      <alignment wrapText="1"/>
    </xf>
    <xf numFmtId="2" fontId="34" fillId="0" borderId="0" xfId="4" applyNumberFormat="1" applyFont="1" applyFill="1" applyBorder="1" applyAlignment="1">
      <alignment horizontal="center" vertical="center" wrapText="1"/>
    </xf>
    <xf numFmtId="3" fontId="27" fillId="0" borderId="1" xfId="4" applyNumberFormat="1" applyFont="1" applyFill="1" applyBorder="1" applyAlignment="1">
      <alignment horizontal="center" vertical="center" wrapText="1"/>
    </xf>
    <xf numFmtId="2" fontId="28" fillId="0" borderId="1" xfId="4" applyNumberFormat="1" applyFont="1" applyFill="1" applyBorder="1" applyAlignment="1">
      <alignment horizontal="center" vertical="center" wrapText="1"/>
    </xf>
    <xf numFmtId="0" fontId="35" fillId="6" borderId="2" xfId="0" applyFont="1" applyFill="1" applyBorder="1" applyAlignment="1">
      <alignment wrapText="1"/>
    </xf>
    <xf numFmtId="0" fontId="36" fillId="0" borderId="3" xfId="0" applyFont="1" applyBorder="1" applyAlignment="1">
      <alignment horizontal="center" vertical="center" wrapText="1"/>
    </xf>
    <xf numFmtId="164" fontId="14" fillId="0" borderId="1" xfId="4" applyNumberFormat="1" applyFont="1" applyFill="1" applyBorder="1" applyAlignment="1">
      <alignment vertical="center" wrapText="1"/>
    </xf>
    <xf numFmtId="3" fontId="14" fillId="0" borderId="1" xfId="4" applyNumberFormat="1" applyFont="1" applyFill="1" applyBorder="1" applyAlignment="1">
      <alignment horizontal="center" vertical="center" wrapText="1"/>
    </xf>
    <xf numFmtId="3" fontId="22" fillId="0" borderId="1" xfId="4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wrapText="1"/>
    </xf>
    <xf numFmtId="3" fontId="12" fillId="0" borderId="1" xfId="0" applyNumberFormat="1" applyFont="1" applyFill="1" applyBorder="1" applyAlignment="1">
      <alignment horizontal="center" vertical="center"/>
    </xf>
    <xf numFmtId="3" fontId="12" fillId="0" borderId="7" xfId="0" applyNumberFormat="1" applyFont="1" applyFill="1" applyBorder="1" applyAlignment="1">
      <alignment horizontal="center" vertical="center"/>
    </xf>
    <xf numFmtId="3" fontId="22" fillId="0" borderId="7" xfId="4" applyNumberFormat="1" applyFont="1" applyFill="1" applyBorder="1" applyAlignment="1">
      <alignment horizontal="center" vertical="center" wrapText="1"/>
    </xf>
    <xf numFmtId="0" fontId="37" fillId="0" borderId="9" xfId="0" applyFont="1" applyFill="1" applyBorder="1"/>
    <xf numFmtId="3" fontId="37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 wrapText="1"/>
    </xf>
    <xf numFmtId="0" fontId="12" fillId="0" borderId="6" xfId="0" applyFont="1" applyFill="1" applyBorder="1"/>
    <xf numFmtId="0" fontId="50" fillId="0" borderId="1" xfId="0" applyFont="1" applyFill="1" applyBorder="1" applyAlignment="1">
      <alignment horizontal="center" vertical="center"/>
    </xf>
    <xf numFmtId="0" fontId="35" fillId="6" borderId="13" xfId="0" applyFont="1" applyFill="1" applyBorder="1" applyAlignment="1">
      <alignment wrapText="1"/>
    </xf>
    <xf numFmtId="1" fontId="12" fillId="0" borderId="1" xfId="0" applyNumberFormat="1" applyFont="1" applyFill="1" applyBorder="1" applyAlignment="1">
      <alignment horizontal="center" vertical="center"/>
    </xf>
    <xf numFmtId="1" fontId="37" fillId="0" borderId="10" xfId="0" applyNumberFormat="1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wrapText="1"/>
    </xf>
    <xf numFmtId="1" fontId="31" fillId="0" borderId="14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6" fillId="0" borderId="0" xfId="2" applyFont="1" applyAlignment="1" applyProtection="1"/>
    <xf numFmtId="0" fontId="2" fillId="0" borderId="1" xfId="0" applyFont="1" applyBorder="1"/>
    <xf numFmtId="0" fontId="12" fillId="0" borderId="1" xfId="0" applyFont="1" applyFill="1" applyBorder="1" applyAlignment="1">
      <alignment horizontal="right" vertical="center"/>
    </xf>
    <xf numFmtId="0" fontId="40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41" fillId="0" borderId="0" xfId="0" applyFont="1" applyAlignment="1">
      <alignment horizontal="center" wrapText="1"/>
    </xf>
    <xf numFmtId="0" fontId="16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vertical="center" wrapText="1"/>
    </xf>
    <xf numFmtId="0" fontId="14" fillId="0" borderId="1" xfId="0" applyFont="1" applyBorder="1"/>
    <xf numFmtId="0" fontId="15" fillId="0" borderId="1" xfId="0" applyFont="1" applyBorder="1"/>
    <xf numFmtId="0" fontId="43" fillId="0" borderId="1" xfId="0" applyFont="1" applyBorder="1"/>
    <xf numFmtId="0" fontId="14" fillId="0" borderId="0" xfId="0" applyFont="1"/>
    <xf numFmtId="0" fontId="14" fillId="0" borderId="0" xfId="0" applyFont="1" applyAlignment="1">
      <alignment horizontal="center" wrapText="1"/>
    </xf>
    <xf numFmtId="0" fontId="4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0" fontId="8" fillId="8" borderId="1" xfId="0" applyFont="1" applyFill="1" applyBorder="1" applyAlignment="1">
      <alignment horizontal="left" vertical="top" wrapText="1"/>
    </xf>
    <xf numFmtId="0" fontId="8" fillId="9" borderId="1" xfId="0" applyFont="1" applyFill="1" applyBorder="1" applyAlignment="1">
      <alignment horizontal="left" vertical="top" wrapText="1"/>
    </xf>
    <xf numFmtId="0" fontId="13" fillId="8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2" fillId="0" borderId="0" xfId="0" applyFont="1" applyBorder="1"/>
    <xf numFmtId="0" fontId="45" fillId="0" borderId="1" xfId="0" applyFont="1" applyBorder="1" applyAlignment="1">
      <alignment vertical="center"/>
    </xf>
    <xf numFmtId="0" fontId="46" fillId="0" borderId="1" xfId="0" applyFont="1" applyFill="1" applyBorder="1" applyAlignment="1">
      <alignment horizontal="center" vertical="center" wrapText="1"/>
    </xf>
    <xf numFmtId="0" fontId="40" fillId="0" borderId="0" xfId="0" applyFont="1" applyFill="1"/>
    <xf numFmtId="0" fontId="42" fillId="0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166" fontId="15" fillId="0" borderId="1" xfId="0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right"/>
    </xf>
    <xf numFmtId="0" fontId="15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48" fillId="10" borderId="1" xfId="0" applyFont="1" applyFill="1" applyBorder="1"/>
    <xf numFmtId="166" fontId="15" fillId="10" borderId="1" xfId="0" applyNumberFormat="1" applyFont="1" applyFill="1" applyBorder="1" applyAlignment="1">
      <alignment vertical="center"/>
    </xf>
    <xf numFmtId="0" fontId="14" fillId="10" borderId="1" xfId="0" applyFont="1" applyFill="1" applyBorder="1" applyAlignment="1">
      <alignment horizontal="right"/>
    </xf>
    <xf numFmtId="0" fontId="15" fillId="0" borderId="1" xfId="0" applyFont="1" applyFill="1" applyBorder="1" applyAlignment="1">
      <alignment horizontal="left" vertical="center"/>
    </xf>
    <xf numFmtId="0" fontId="44" fillId="9" borderId="1" xfId="0" applyFont="1" applyFill="1" applyBorder="1" applyAlignment="1">
      <alignment horizontal="left" vertical="center"/>
    </xf>
    <xf numFmtId="166" fontId="44" fillId="9" borderId="1" xfId="0" applyNumberFormat="1" applyFont="1" applyFill="1" applyBorder="1" applyAlignment="1">
      <alignment vertical="center"/>
    </xf>
    <xf numFmtId="0" fontId="14" fillId="9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49" fillId="9" borderId="1" xfId="0" applyFont="1" applyFill="1" applyBorder="1" applyAlignment="1">
      <alignment horizontal="left" vertical="center"/>
    </xf>
    <xf numFmtId="0" fontId="44" fillId="9" borderId="1" xfId="0" applyFont="1" applyFill="1" applyBorder="1" applyAlignment="1">
      <alignment horizontal="left" vertical="center" wrapText="1"/>
    </xf>
    <xf numFmtId="0" fontId="13" fillId="9" borderId="1" xfId="0" applyFont="1" applyFill="1" applyBorder="1" applyAlignment="1">
      <alignment horizontal="right" vertical="center"/>
    </xf>
    <xf numFmtId="0" fontId="44" fillId="2" borderId="1" xfId="0" applyFont="1" applyFill="1" applyBorder="1"/>
    <xf numFmtId="0" fontId="43" fillId="2" borderId="1" xfId="0" applyFont="1" applyFill="1" applyBorder="1"/>
    <xf numFmtId="0" fontId="12" fillId="0" borderId="1" xfId="0" applyFont="1" applyBorder="1" applyAlignment="1">
      <alignment horizontal="right"/>
    </xf>
    <xf numFmtId="0" fontId="15" fillId="10" borderId="1" xfId="0" applyFont="1" applyFill="1" applyBorder="1" applyAlignment="1">
      <alignment horizontal="left" vertical="center"/>
    </xf>
    <xf numFmtId="0" fontId="16" fillId="10" borderId="1" xfId="0" applyFont="1" applyFill="1" applyBorder="1" applyAlignment="1">
      <alignment horizontal="right"/>
    </xf>
    <xf numFmtId="0" fontId="49" fillId="9" borderId="1" xfId="0" applyFont="1" applyFill="1" applyBorder="1" applyAlignment="1">
      <alignment horizontal="left" vertical="center" wrapText="1"/>
    </xf>
    <xf numFmtId="0" fontId="13" fillId="9" borderId="1" xfId="0" applyFont="1" applyFill="1" applyBorder="1" applyAlignment="1">
      <alignment horizontal="right" vertical="center" wrapText="1"/>
    </xf>
    <xf numFmtId="0" fontId="44" fillId="6" borderId="1" xfId="0" applyFont="1" applyFill="1" applyBorder="1"/>
    <xf numFmtId="0" fontId="44" fillId="6" borderId="1" xfId="0" applyFont="1" applyFill="1" applyBorder="1" applyAlignment="1">
      <alignment horizontal="left" vertical="center"/>
    </xf>
    <xf numFmtId="0" fontId="15" fillId="6" borderId="1" xfId="0" applyFont="1" applyFill="1" applyBorder="1" applyAlignment="1">
      <alignment horizontal="right"/>
    </xf>
    <xf numFmtId="0" fontId="15" fillId="0" borderId="1" xfId="0" applyFont="1" applyFill="1" applyBorder="1" applyAlignment="1">
      <alignment horizontal="right" vertical="center" wrapText="1"/>
    </xf>
    <xf numFmtId="0" fontId="13" fillId="9" borderId="1" xfId="0" applyFont="1" applyFill="1" applyBorder="1" applyAlignment="1">
      <alignment horizontal="right"/>
    </xf>
    <xf numFmtId="0" fontId="13" fillId="2" borderId="1" xfId="0" applyFont="1" applyFill="1" applyBorder="1" applyAlignment="1">
      <alignment horizontal="right"/>
    </xf>
    <xf numFmtId="0" fontId="22" fillId="1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right"/>
    </xf>
    <xf numFmtId="0" fontId="2" fillId="13" borderId="1" xfId="0" applyFont="1" applyFill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/>
    </xf>
    <xf numFmtId="165" fontId="12" fillId="0" borderId="1" xfId="1" applyNumberFormat="1" applyFont="1" applyBorder="1" applyAlignment="1">
      <alignment horizontal="center" vertical="center" wrapText="1"/>
    </xf>
    <xf numFmtId="165" fontId="13" fillId="0" borderId="1" xfId="1" applyNumberFormat="1" applyFont="1" applyBorder="1" applyAlignment="1">
      <alignment horizontal="center" vertical="center" wrapText="1"/>
    </xf>
    <xf numFmtId="165" fontId="13" fillId="10" borderId="1" xfId="1" applyNumberFormat="1" applyFont="1" applyFill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/>
    </xf>
    <xf numFmtId="165" fontId="13" fillId="0" borderId="1" xfId="1" applyNumberFormat="1" applyFont="1" applyBorder="1" applyAlignment="1">
      <alignment horizontal="center" vertical="center"/>
    </xf>
    <xf numFmtId="165" fontId="13" fillId="10" borderId="1" xfId="1" applyNumberFormat="1" applyFont="1" applyFill="1" applyBorder="1" applyAlignment="1">
      <alignment horizontal="center" vertical="center"/>
    </xf>
    <xf numFmtId="165" fontId="12" fillId="0" borderId="1" xfId="1" applyNumberFormat="1" applyFont="1" applyFill="1" applyBorder="1" applyAlignment="1">
      <alignment horizontal="center" vertical="center"/>
    </xf>
    <xf numFmtId="165" fontId="14" fillId="0" borderId="1" xfId="1" applyNumberFormat="1" applyFont="1" applyFill="1" applyBorder="1" applyAlignment="1">
      <alignment horizontal="center" vertical="center" wrapText="1"/>
    </xf>
    <xf numFmtId="165" fontId="15" fillId="0" borderId="1" xfId="1" applyNumberFormat="1" applyFont="1" applyFill="1" applyBorder="1" applyAlignment="1">
      <alignment horizontal="center" vertical="center" wrapText="1"/>
    </xf>
    <xf numFmtId="165" fontId="15" fillId="12" borderId="1" xfId="1" applyNumberFormat="1" applyFont="1" applyFill="1" applyBorder="1" applyAlignment="1">
      <alignment horizontal="center" vertical="center" wrapText="1"/>
    </xf>
    <xf numFmtId="165" fontId="11" fillId="11" borderId="1" xfId="1" applyNumberFormat="1" applyFont="1" applyFill="1" applyBorder="1" applyAlignment="1">
      <alignment horizontal="center" vertical="center"/>
    </xf>
    <xf numFmtId="165" fontId="11" fillId="12" borderId="1" xfId="1" applyNumberFormat="1" applyFont="1" applyFill="1" applyBorder="1" applyAlignment="1">
      <alignment horizontal="center" vertical="center"/>
    </xf>
    <xf numFmtId="165" fontId="13" fillId="14" borderId="1" xfId="1" applyNumberFormat="1" applyFont="1" applyFill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/>
    </xf>
    <xf numFmtId="165" fontId="11" fillId="3" borderId="1" xfId="1" applyNumberFormat="1" applyFont="1" applyFill="1" applyBorder="1" applyAlignment="1">
      <alignment horizontal="center" vertical="center"/>
    </xf>
    <xf numFmtId="165" fontId="11" fillId="0" borderId="1" xfId="1" applyNumberFormat="1" applyFont="1" applyFill="1" applyBorder="1" applyAlignment="1">
      <alignment horizontal="center" vertical="center"/>
    </xf>
    <xf numFmtId="165" fontId="12" fillId="0" borderId="1" xfId="1" applyNumberFormat="1" applyFont="1" applyBorder="1" applyAlignment="1">
      <alignment horizontal="center" vertical="center"/>
    </xf>
    <xf numFmtId="165" fontId="12" fillId="0" borderId="0" xfId="1" applyNumberFormat="1" applyFont="1" applyAlignment="1">
      <alignment horizontal="center"/>
    </xf>
    <xf numFmtId="165" fontId="2" fillId="0" borderId="0" xfId="1" applyNumberFormat="1" applyFont="1" applyFill="1" applyAlignment="1">
      <alignment horizontal="center" vertical="center"/>
    </xf>
    <xf numFmtId="165" fontId="13" fillId="12" borderId="1" xfId="1" applyNumberFormat="1" applyFont="1" applyFill="1" applyBorder="1" applyAlignment="1">
      <alignment horizontal="center" vertical="center"/>
    </xf>
    <xf numFmtId="165" fontId="13" fillId="15" borderId="1" xfId="1" applyNumberFormat="1" applyFont="1" applyFill="1" applyBorder="1" applyAlignment="1">
      <alignment horizontal="center" vertical="center"/>
    </xf>
    <xf numFmtId="165" fontId="12" fillId="0" borderId="0" xfId="1" applyNumberFormat="1" applyFont="1" applyFill="1" applyAlignment="1">
      <alignment horizontal="center"/>
    </xf>
    <xf numFmtId="165" fontId="2" fillId="0" borderId="0" xfId="1" applyNumberFormat="1" applyFont="1" applyAlignment="1">
      <alignment wrapText="1"/>
    </xf>
    <xf numFmtId="165" fontId="17" fillId="0" borderId="0" xfId="1" applyNumberFormat="1" applyFont="1"/>
    <xf numFmtId="165" fontId="18" fillId="0" borderId="0" xfId="1" applyNumberFormat="1" applyFont="1"/>
    <xf numFmtId="165" fontId="2" fillId="0" borderId="0" xfId="1" applyNumberFormat="1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1" xfId="0" applyFont="1" applyBorder="1" applyAlignment="1">
      <alignment wrapText="1"/>
    </xf>
    <xf numFmtId="0" fontId="51" fillId="0" borderId="17" xfId="0" applyFont="1" applyBorder="1" applyAlignment="1">
      <alignment wrapText="1"/>
    </xf>
    <xf numFmtId="165" fontId="52" fillId="0" borderId="18" xfId="1" applyNumberFormat="1" applyFont="1" applyFill="1" applyBorder="1" applyAlignment="1" applyProtection="1">
      <alignment horizontal="right"/>
    </xf>
    <xf numFmtId="0" fontId="26" fillId="0" borderId="17" xfId="0" applyFont="1" applyBorder="1" applyAlignment="1">
      <alignment wrapText="1"/>
    </xf>
    <xf numFmtId="165" fontId="20" fillId="0" borderId="18" xfId="1" applyNumberFormat="1" applyFont="1" applyFill="1" applyBorder="1" applyAlignment="1" applyProtection="1">
      <alignment horizontal="right"/>
    </xf>
    <xf numFmtId="0" fontId="31" fillId="0" borderId="1" xfId="0" applyFont="1" applyBorder="1" applyAlignment="1">
      <alignment wrapText="1"/>
    </xf>
    <xf numFmtId="165" fontId="26" fillId="0" borderId="1" xfId="1" applyNumberFormat="1" applyFont="1" applyBorder="1" applyAlignment="1">
      <alignment horizontal="right" vertical="center"/>
    </xf>
    <xf numFmtId="165" fontId="52" fillId="0" borderId="19" xfId="1" applyNumberFormat="1" applyFont="1" applyFill="1" applyBorder="1" applyAlignment="1" applyProtection="1">
      <alignment horizontal="right"/>
    </xf>
    <xf numFmtId="165" fontId="26" fillId="0" borderId="20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51" fillId="0" borderId="21" xfId="0" applyFont="1" applyBorder="1" applyAlignment="1">
      <alignment wrapText="1"/>
    </xf>
    <xf numFmtId="3" fontId="52" fillId="0" borderId="1" xfId="0" applyNumberFormat="1" applyFont="1" applyBorder="1" applyAlignment="1">
      <alignment vertical="center" wrapText="1"/>
    </xf>
    <xf numFmtId="0" fontId="51" fillId="0" borderId="1" xfId="0" applyFont="1" applyBorder="1" applyAlignment="1">
      <alignment wrapText="1"/>
    </xf>
    <xf numFmtId="3" fontId="51" fillId="0" borderId="1" xfId="0" applyNumberFormat="1" applyFont="1" applyBorder="1" applyAlignment="1">
      <alignment wrapText="1"/>
    </xf>
    <xf numFmtId="3" fontId="52" fillId="0" borderId="1" xfId="0" applyNumberFormat="1" applyFont="1" applyFill="1" applyBorder="1" applyAlignment="1">
      <alignment vertical="center" wrapText="1"/>
    </xf>
    <xf numFmtId="2" fontId="34" fillId="0" borderId="1" xfId="4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3" fillId="0" borderId="4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3" fillId="0" borderId="4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5" fillId="0" borderId="5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165" fontId="12" fillId="0" borderId="0" xfId="1" applyNumberFormat="1" applyFont="1" applyAlignment="1">
      <alignment horizontal="right" vertical="center"/>
    </xf>
    <xf numFmtId="165" fontId="2" fillId="0" borderId="0" xfId="1" applyNumberFormat="1" applyFont="1" applyAlignment="1">
      <alignment horizontal="right" vertical="center"/>
    </xf>
    <xf numFmtId="165" fontId="10" fillId="0" borderId="0" xfId="1" applyNumberFormat="1" applyFont="1"/>
    <xf numFmtId="165" fontId="11" fillId="3" borderId="1" xfId="1" applyNumberFormat="1" applyFont="1" applyFill="1" applyBorder="1" applyAlignment="1">
      <alignment horizontal="center" vertical="center" wrapText="1"/>
    </xf>
    <xf numFmtId="165" fontId="12" fillId="0" borderId="1" xfId="1" applyNumberFormat="1" applyFont="1" applyBorder="1" applyAlignment="1">
      <alignment horizontal="right" vertical="center"/>
    </xf>
    <xf numFmtId="165" fontId="13" fillId="0" borderId="1" xfId="1" applyNumberFormat="1" applyFont="1" applyBorder="1" applyAlignment="1">
      <alignment horizontal="justify" wrapText="1"/>
    </xf>
    <xf numFmtId="165" fontId="13" fillId="0" borderId="1" xfId="1" applyNumberFormat="1" applyFont="1" applyBorder="1" applyAlignment="1">
      <alignment horizontal="justify" vertical="center" wrapText="1"/>
    </xf>
    <xf numFmtId="165" fontId="13" fillId="7" borderId="1" xfId="1" applyNumberFormat="1" applyFont="1" applyFill="1" applyBorder="1" applyAlignment="1">
      <alignment horizontal="justify" wrapText="1"/>
    </xf>
    <xf numFmtId="165" fontId="12" fillId="7" borderId="1" xfId="1" applyNumberFormat="1" applyFont="1" applyFill="1" applyBorder="1" applyAlignment="1">
      <alignment horizontal="right" vertical="center"/>
    </xf>
    <xf numFmtId="165" fontId="12" fillId="0" borderId="1" xfId="1" applyNumberFormat="1" applyFont="1" applyFill="1" applyBorder="1" applyAlignment="1">
      <alignment horizontal="justify" wrapText="1"/>
    </xf>
    <xf numFmtId="165" fontId="12" fillId="0" borderId="1" xfId="1" applyNumberFormat="1" applyFont="1" applyBorder="1" applyAlignment="1">
      <alignment horizontal="justify" wrapText="1"/>
    </xf>
    <xf numFmtId="165" fontId="12" fillId="0" borderId="1" xfId="1" applyNumberFormat="1" applyFont="1" applyFill="1" applyBorder="1" applyAlignment="1">
      <alignment horizontal="right" vertical="center"/>
    </xf>
    <xf numFmtId="165" fontId="13" fillId="0" borderId="1" xfId="1" applyNumberFormat="1" applyFont="1" applyFill="1" applyBorder="1" applyAlignment="1">
      <alignment horizontal="justify" wrapText="1"/>
    </xf>
    <xf numFmtId="165" fontId="11" fillId="3" borderId="1" xfId="1" applyNumberFormat="1" applyFont="1" applyFill="1" applyBorder="1" applyAlignment="1">
      <alignment horizontal="justify" wrapText="1"/>
    </xf>
    <xf numFmtId="165" fontId="13" fillId="7" borderId="1" xfId="1" applyNumberFormat="1" applyFont="1" applyFill="1" applyBorder="1" applyAlignment="1">
      <alignment wrapText="1"/>
    </xf>
    <xf numFmtId="165" fontId="12" fillId="0" borderId="1" xfId="1" applyNumberFormat="1" applyFont="1" applyFill="1" applyBorder="1" applyAlignment="1">
      <alignment wrapText="1"/>
    </xf>
    <xf numFmtId="165" fontId="12" fillId="0" borderId="1" xfId="1" applyNumberFormat="1" applyFont="1" applyBorder="1" applyAlignment="1">
      <alignment wrapText="1"/>
    </xf>
    <xf numFmtId="165" fontId="13" fillId="0" borderId="1" xfId="1" applyNumberFormat="1" applyFont="1" applyBorder="1" applyAlignment="1">
      <alignment wrapText="1"/>
    </xf>
    <xf numFmtId="165" fontId="11" fillId="3" borderId="1" xfId="1" applyNumberFormat="1" applyFont="1" applyFill="1" applyBorder="1" applyAlignment="1">
      <alignment wrapText="1"/>
    </xf>
    <xf numFmtId="165" fontId="11" fillId="4" borderId="1" xfId="1" applyNumberFormat="1" applyFont="1" applyFill="1" applyBorder="1" applyAlignment="1">
      <alignment wrapText="1"/>
    </xf>
    <xf numFmtId="165" fontId="15" fillId="0" borderId="1" xfId="1" applyNumberFormat="1" applyFont="1" applyFill="1" applyBorder="1" applyAlignment="1">
      <alignment horizontal="left" vertical="center" wrapText="1"/>
    </xf>
    <xf numFmtId="165" fontId="11" fillId="5" borderId="1" xfId="1" applyNumberFormat="1" applyFont="1" applyFill="1" applyBorder="1" applyAlignment="1">
      <alignment wrapText="1"/>
    </xf>
    <xf numFmtId="165" fontId="39" fillId="0" borderId="1" xfId="1" applyNumberFormat="1" applyFont="1" applyBorder="1" applyAlignment="1">
      <alignment wrapText="1"/>
    </xf>
    <xf numFmtId="165" fontId="13" fillId="0" borderId="1" xfId="1" applyNumberFormat="1" applyFont="1" applyBorder="1" applyAlignment="1">
      <alignment horizontal="right" vertical="center" wrapText="1"/>
    </xf>
    <xf numFmtId="165" fontId="13" fillId="0" borderId="1" xfId="1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top" wrapText="1"/>
    </xf>
    <xf numFmtId="3" fontId="8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165" fontId="12" fillId="0" borderId="1" xfId="1" applyNumberFormat="1" applyFont="1" applyBorder="1" applyAlignment="1">
      <alignment horizontal="right" vertical="center" wrapText="1"/>
    </xf>
    <xf numFmtId="165" fontId="13" fillId="8" borderId="1" xfId="1" applyNumberFormat="1" applyFont="1" applyFill="1" applyBorder="1" applyAlignment="1">
      <alignment horizontal="right" vertical="center" wrapText="1"/>
    </xf>
    <xf numFmtId="165" fontId="13" fillId="9" borderId="1" xfId="1" applyNumberFormat="1" applyFont="1" applyFill="1" applyBorder="1" applyAlignment="1">
      <alignment horizontal="right" vertical="center" wrapText="1"/>
    </xf>
    <xf numFmtId="165" fontId="14" fillId="0" borderId="1" xfId="1" applyNumberFormat="1" applyFont="1" applyBorder="1" applyAlignment="1">
      <alignment horizontal="right" vertical="center" wrapText="1"/>
    </xf>
    <xf numFmtId="165" fontId="14" fillId="8" borderId="1" xfId="1" applyNumberFormat="1" applyFont="1" applyFill="1" applyBorder="1" applyAlignment="1">
      <alignment horizontal="right" vertical="center" wrapText="1"/>
    </xf>
    <xf numFmtId="165" fontId="14" fillId="0" borderId="1" xfId="1" applyNumberFormat="1" applyFont="1" applyBorder="1" applyAlignment="1">
      <alignment horizontal="right"/>
    </xf>
    <xf numFmtId="165" fontId="15" fillId="0" borderId="1" xfId="1" applyNumberFormat="1" applyFont="1" applyBorder="1" applyAlignment="1">
      <alignment horizontal="right"/>
    </xf>
    <xf numFmtId="165" fontId="12" fillId="0" borderId="0" xfId="1" applyNumberFormat="1" applyFont="1" applyAlignment="1">
      <alignment horizontal="right"/>
    </xf>
    <xf numFmtId="0" fontId="14" fillId="0" borderId="0" xfId="0" applyFont="1" applyBorder="1"/>
    <xf numFmtId="0" fontId="17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14" fillId="0" borderId="0" xfId="0" applyFont="1" applyAlignment="1">
      <alignment horizontal="center" wrapText="1"/>
    </xf>
    <xf numFmtId="0" fontId="2" fillId="0" borderId="0" xfId="0" applyFont="1" applyAlignment="1"/>
    <xf numFmtId="0" fontId="16" fillId="0" borderId="16" xfId="0" applyFont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47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5">
    <cellStyle name="Ezres" xfId="1" builtinId="3"/>
    <cellStyle name="Hivatkozás" xfId="2" builtinId="8"/>
    <cellStyle name="Normál" xfId="0" builtinId="0"/>
    <cellStyle name="Normál_70ûrlap" xfId="3" xr:uid="{00000000-0005-0000-0000-000003000000}"/>
    <cellStyle name="Normál_97ûrlap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-ROZSA\Dokumentumok\Users\pugy\Documents\K&#246;lts&#233;gvet&#233;s%20&#233;s%20EI%20m&#243;d.%202012\2013%20Feb.12-i%20&#252;l&#233;s%20Ktgvet&#233;s%203.sz.%20m&#243;dos&#237;t&#225;sa\2013.02.12-i%20&#252;l&#233;s%202012.%20&#233;vi%20k&#246;lts&#233;gvet&#233;si%20rendelet%203.sz.%20EI%20m&#243;d%202012.10.01-12.31-ig%20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bevétel-kiadás"/>
      <sheetName val="2 finanszírozás"/>
      <sheetName val="3 támért kiadás"/>
      <sheetName val="4 átadott pénzeszköz"/>
      <sheetName val="5 beruházás felújítás"/>
      <sheetName val="6 támért bevétel"/>
      <sheetName val="7 átvett pénzeszköz"/>
      <sheetName val="8 felhalmozási és műk-i bev"/>
      <sheetName val="9 helyi adók"/>
      <sheetName val="10 állami támogatás"/>
      <sheetName val="11 tartalékok"/>
      <sheetName val="12 EU projektek"/>
      <sheetName val="13 létszám"/>
      <sheetName val="14 stabilitási tv"/>
      <sheetName val="15 több éves"/>
      <sheetName val="16 közvetett"/>
      <sheetName val="17 mérleg összesen"/>
      <sheetName val="18a, Önk. ei. f. ütemterv"/>
      <sheetName val="18b, PH ei. f. ütemterv"/>
      <sheetName val="18c, ÁMK ei. f. ütemterv"/>
      <sheetName val="18d, Temüsz ei. f. ütemterv"/>
      <sheetName val="18e, Óvoda ei.f. ütemterv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9"/>
  <sheetViews>
    <sheetView tabSelected="1" view="pageBreakPreview" zoomScale="66" zoomScaleNormal="60" zoomScaleSheetLayoutView="66" workbookViewId="0">
      <pane ySplit="6" topLeftCell="A7" activePane="bottomLeft" state="frozen"/>
      <selection pane="bottomLeft" activeCell="L3" sqref="L3"/>
    </sheetView>
  </sheetViews>
  <sheetFormatPr defaultColWidth="9.109375" defaultRowHeight="13.2" x14ac:dyDescent="0.25"/>
  <cols>
    <col min="1" max="1" width="7.44140625" style="1" customWidth="1"/>
    <col min="2" max="2" width="55" style="26" customWidth="1"/>
    <col min="3" max="8" width="19.44140625" style="207" customWidth="1"/>
    <col min="9" max="10" width="18.44140625" style="207" customWidth="1"/>
    <col min="11" max="11" width="19.44140625" style="207" customWidth="1"/>
    <col min="12" max="13" width="18.44140625" style="207" customWidth="1"/>
    <col min="14" max="14" width="19.44140625" style="207" customWidth="1"/>
    <col min="15" max="15" width="18.109375" style="207" customWidth="1"/>
    <col min="16" max="16" width="20.6640625" style="207" customWidth="1"/>
    <col min="17" max="17" width="20.33203125" style="207" customWidth="1"/>
    <col min="18" max="18" width="18.44140625" style="207" customWidth="1"/>
    <col min="19" max="19" width="19.33203125" style="207" customWidth="1"/>
    <col min="20" max="20" width="20.44140625" style="207" customWidth="1"/>
    <col min="21" max="21" width="18.44140625" style="207" customWidth="1"/>
    <col min="22" max="22" width="22.6640625" style="207" customWidth="1"/>
    <col min="23" max="23" width="18.44140625" style="207" customWidth="1"/>
    <col min="24" max="25" width="9.109375" style="73"/>
    <col min="26" max="16384" width="9.109375" style="1"/>
  </cols>
  <sheetData>
    <row r="1" spans="1:23" ht="28.2" x14ac:dyDescent="0.5">
      <c r="B1" s="4" t="s">
        <v>154</v>
      </c>
    </row>
    <row r="2" spans="1:23" ht="28.2" x14ac:dyDescent="0.5">
      <c r="B2" s="4"/>
      <c r="T2" s="207" t="s">
        <v>561</v>
      </c>
    </row>
    <row r="3" spans="1:23" ht="20.399999999999999" x14ac:dyDescent="0.35">
      <c r="B3" s="6" t="s">
        <v>394</v>
      </c>
    </row>
    <row r="4" spans="1:23" ht="20.399999999999999" x14ac:dyDescent="0.35">
      <c r="B4" s="6"/>
      <c r="T4" s="207" t="s">
        <v>95</v>
      </c>
    </row>
    <row r="5" spans="1:23" ht="79.5" customHeight="1" x14ac:dyDescent="0.25">
      <c r="B5" s="7" t="s">
        <v>1</v>
      </c>
      <c r="C5" s="208" t="s">
        <v>2</v>
      </c>
      <c r="D5" s="208" t="s">
        <v>70</v>
      </c>
      <c r="E5" s="208" t="s">
        <v>135</v>
      </c>
      <c r="F5" s="208" t="s">
        <v>69</v>
      </c>
      <c r="G5" s="208" t="s">
        <v>71</v>
      </c>
      <c r="H5" s="208" t="s">
        <v>136</v>
      </c>
      <c r="I5" s="208" t="s">
        <v>3</v>
      </c>
      <c r="J5" s="208" t="s">
        <v>72</v>
      </c>
      <c r="K5" s="208" t="s">
        <v>137</v>
      </c>
      <c r="L5" s="208" t="s">
        <v>76</v>
      </c>
      <c r="M5" s="208" t="s">
        <v>73</v>
      </c>
      <c r="N5" s="208" t="s">
        <v>138</v>
      </c>
      <c r="O5" s="209" t="s">
        <v>4</v>
      </c>
      <c r="P5" s="209" t="s">
        <v>5</v>
      </c>
      <c r="Q5" s="209" t="s">
        <v>147</v>
      </c>
      <c r="R5" s="210" t="s">
        <v>74</v>
      </c>
      <c r="S5" s="209" t="s">
        <v>75</v>
      </c>
      <c r="T5" s="210" t="s">
        <v>77</v>
      </c>
      <c r="U5" s="209" t="s">
        <v>78</v>
      </c>
      <c r="V5" s="210" t="s">
        <v>139</v>
      </c>
      <c r="W5" s="209" t="s">
        <v>140</v>
      </c>
    </row>
    <row r="6" spans="1:23" ht="13.8" x14ac:dyDescent="0.25">
      <c r="B6" s="7" t="s">
        <v>6</v>
      </c>
      <c r="C6" s="208" t="s">
        <v>7</v>
      </c>
      <c r="D6" s="211" t="s">
        <v>8</v>
      </c>
      <c r="E6" s="208" t="s">
        <v>9</v>
      </c>
      <c r="F6" s="208" t="s">
        <v>10</v>
      </c>
      <c r="G6" s="208" t="s">
        <v>11</v>
      </c>
      <c r="H6" s="208" t="s">
        <v>12</v>
      </c>
      <c r="I6" s="208" t="s">
        <v>13</v>
      </c>
      <c r="J6" s="208" t="s">
        <v>14</v>
      </c>
      <c r="K6" s="208" t="s">
        <v>15</v>
      </c>
      <c r="L6" s="208" t="s">
        <v>16</v>
      </c>
      <c r="M6" s="208" t="s">
        <v>17</v>
      </c>
      <c r="N6" s="208" t="s">
        <v>18</v>
      </c>
      <c r="O6" s="209" t="s">
        <v>80</v>
      </c>
      <c r="P6" s="209" t="s">
        <v>81</v>
      </c>
      <c r="Q6" s="209" t="s">
        <v>141</v>
      </c>
      <c r="R6" s="210" t="s">
        <v>142</v>
      </c>
      <c r="S6" s="209" t="s">
        <v>143</v>
      </c>
      <c r="T6" s="210" t="s">
        <v>144</v>
      </c>
      <c r="U6" s="209" t="s">
        <v>145</v>
      </c>
      <c r="V6" s="210" t="s">
        <v>146</v>
      </c>
      <c r="W6" s="209" t="s">
        <v>148</v>
      </c>
    </row>
    <row r="7" spans="1:23" ht="76.650000000000006" customHeight="1" x14ac:dyDescent="0.25">
      <c r="A7" s="1">
        <v>1</v>
      </c>
      <c r="B7" s="10" t="s">
        <v>377</v>
      </c>
      <c r="C7" s="212">
        <v>45483000</v>
      </c>
      <c r="D7" s="212">
        <v>70202563</v>
      </c>
      <c r="E7" s="212">
        <v>70202563</v>
      </c>
      <c r="F7" s="212">
        <v>602000</v>
      </c>
      <c r="G7" s="212">
        <v>450123</v>
      </c>
      <c r="H7" s="213">
        <v>450123</v>
      </c>
      <c r="I7" s="213">
        <v>142739000</v>
      </c>
      <c r="J7" s="213">
        <v>171079866</v>
      </c>
      <c r="K7" s="213">
        <v>171079866</v>
      </c>
      <c r="L7" s="213">
        <v>18984000</v>
      </c>
      <c r="M7" s="213">
        <v>29227282</v>
      </c>
      <c r="N7" s="213">
        <v>29227282</v>
      </c>
      <c r="O7" s="213">
        <f>C7+F7+I7+L7</f>
        <v>207808000</v>
      </c>
      <c r="P7" s="213">
        <f>D7+G7+J7+M7</f>
        <v>270959834</v>
      </c>
      <c r="Q7" s="213">
        <f>E7+H7+K7+N7</f>
        <v>270959834</v>
      </c>
      <c r="R7" s="214">
        <f t="shared" ref="R7:R30" si="0">C7+F7+I7+L7</f>
        <v>207808000</v>
      </c>
      <c r="S7" s="213">
        <v>0</v>
      </c>
      <c r="T7" s="214">
        <f t="shared" ref="T7:T30" si="1">D7+J7+M7+G7</f>
        <v>270959834</v>
      </c>
      <c r="U7" s="213">
        <v>0</v>
      </c>
      <c r="V7" s="214">
        <f>E7+H7+K7+N7</f>
        <v>270959834</v>
      </c>
      <c r="W7" s="213">
        <v>0</v>
      </c>
    </row>
    <row r="8" spans="1:23" ht="41.4" x14ac:dyDescent="0.25">
      <c r="A8" s="1">
        <v>2</v>
      </c>
      <c r="B8" s="10" t="s">
        <v>378</v>
      </c>
      <c r="C8" s="212">
        <f t="shared" ref="C8:N8" si="2">SUM(C9:C12)</f>
        <v>218220000</v>
      </c>
      <c r="D8" s="212">
        <f t="shared" si="2"/>
        <v>242345597</v>
      </c>
      <c r="E8" s="213">
        <f t="shared" si="2"/>
        <v>242345597</v>
      </c>
      <c r="F8" s="212">
        <f t="shared" si="2"/>
        <v>0</v>
      </c>
      <c r="G8" s="212">
        <f t="shared" si="2"/>
        <v>0</v>
      </c>
      <c r="H8" s="213">
        <f t="shared" si="2"/>
        <v>0</v>
      </c>
      <c r="I8" s="212">
        <f t="shared" si="2"/>
        <v>0</v>
      </c>
      <c r="J8" s="212">
        <f t="shared" si="2"/>
        <v>0</v>
      </c>
      <c r="K8" s="213">
        <f t="shared" si="2"/>
        <v>0</v>
      </c>
      <c r="L8" s="212">
        <f t="shared" si="2"/>
        <v>0</v>
      </c>
      <c r="M8" s="212">
        <f t="shared" si="2"/>
        <v>0</v>
      </c>
      <c r="N8" s="213">
        <f t="shared" si="2"/>
        <v>0</v>
      </c>
      <c r="O8" s="213">
        <f t="shared" ref="O8:O29" si="3">C8+F8+I8+L8</f>
        <v>218220000</v>
      </c>
      <c r="P8" s="213">
        <f t="shared" ref="P8:P29" si="4">D8+G8+J8+M8</f>
        <v>242345597</v>
      </c>
      <c r="Q8" s="213">
        <f t="shared" ref="Q8:Q29" si="5">E8+H8+K8+N8</f>
        <v>242345597</v>
      </c>
      <c r="R8" s="214">
        <f t="shared" si="0"/>
        <v>218220000</v>
      </c>
      <c r="S8" s="213">
        <v>0</v>
      </c>
      <c r="T8" s="214">
        <f t="shared" si="1"/>
        <v>242345597</v>
      </c>
      <c r="U8" s="213">
        <v>0</v>
      </c>
      <c r="V8" s="214">
        <f t="shared" ref="V8:V30" si="6">E8+H8+K8+N8</f>
        <v>242345597</v>
      </c>
      <c r="W8" s="213">
        <v>0</v>
      </c>
    </row>
    <row r="9" spans="1:23" ht="13.8" x14ac:dyDescent="0.25">
      <c r="A9" s="1">
        <v>3</v>
      </c>
      <c r="B9" s="11" t="s">
        <v>19</v>
      </c>
      <c r="C9" s="215">
        <v>211000000</v>
      </c>
      <c r="D9" s="215">
        <f>241347682-D12</f>
        <v>234041612</v>
      </c>
      <c r="E9" s="215">
        <f>241347682-E12</f>
        <v>234041612</v>
      </c>
      <c r="F9" s="212"/>
      <c r="G9" s="212"/>
      <c r="H9" s="216"/>
      <c r="I9" s="216"/>
      <c r="J9" s="216"/>
      <c r="K9" s="216"/>
      <c r="L9" s="216"/>
      <c r="M9" s="216"/>
      <c r="N9" s="216"/>
      <c r="O9" s="213">
        <f t="shared" si="3"/>
        <v>211000000</v>
      </c>
      <c r="P9" s="213">
        <f t="shared" si="4"/>
        <v>234041612</v>
      </c>
      <c r="Q9" s="213">
        <f t="shared" si="5"/>
        <v>234041612</v>
      </c>
      <c r="R9" s="214">
        <f t="shared" si="0"/>
        <v>211000000</v>
      </c>
      <c r="S9" s="213">
        <v>0</v>
      </c>
      <c r="T9" s="214">
        <f t="shared" si="1"/>
        <v>234041612</v>
      </c>
      <c r="U9" s="213">
        <v>0</v>
      </c>
      <c r="V9" s="214">
        <f t="shared" si="6"/>
        <v>234041612</v>
      </c>
      <c r="W9" s="213">
        <v>0</v>
      </c>
    </row>
    <row r="10" spans="1:23" ht="13.8" x14ac:dyDescent="0.25">
      <c r="A10" s="1">
        <v>4</v>
      </c>
      <c r="B10" s="11" t="s">
        <v>20</v>
      </c>
      <c r="C10" s="215">
        <v>0</v>
      </c>
      <c r="D10" s="215"/>
      <c r="E10" s="215">
        <v>0</v>
      </c>
      <c r="F10" s="212"/>
      <c r="G10" s="212"/>
      <c r="H10" s="216"/>
      <c r="I10" s="216"/>
      <c r="J10" s="216"/>
      <c r="K10" s="216"/>
      <c r="L10" s="216"/>
      <c r="M10" s="216"/>
      <c r="N10" s="216"/>
      <c r="O10" s="213">
        <f t="shared" si="3"/>
        <v>0</v>
      </c>
      <c r="P10" s="213">
        <f t="shared" si="4"/>
        <v>0</v>
      </c>
      <c r="Q10" s="213">
        <f t="shared" si="5"/>
        <v>0</v>
      </c>
      <c r="R10" s="214">
        <f t="shared" si="0"/>
        <v>0</v>
      </c>
      <c r="S10" s="213">
        <v>0</v>
      </c>
      <c r="T10" s="214">
        <f t="shared" si="1"/>
        <v>0</v>
      </c>
      <c r="U10" s="213">
        <v>0</v>
      </c>
      <c r="V10" s="214">
        <f t="shared" si="6"/>
        <v>0</v>
      </c>
      <c r="W10" s="213">
        <v>0</v>
      </c>
    </row>
    <row r="11" spans="1:23" ht="13.8" x14ac:dyDescent="0.25">
      <c r="A11" s="1">
        <v>5</v>
      </c>
      <c r="B11" s="11" t="s">
        <v>21</v>
      </c>
      <c r="C11" s="215">
        <v>1220000</v>
      </c>
      <c r="D11" s="215">
        <v>997915</v>
      </c>
      <c r="E11" s="215">
        <v>997915</v>
      </c>
      <c r="F11" s="212"/>
      <c r="G11" s="212"/>
      <c r="H11" s="216"/>
      <c r="I11" s="216"/>
      <c r="J11" s="216"/>
      <c r="K11" s="216"/>
      <c r="L11" s="216"/>
      <c r="M11" s="216"/>
      <c r="N11" s="216"/>
      <c r="O11" s="213">
        <f t="shared" si="3"/>
        <v>1220000</v>
      </c>
      <c r="P11" s="213">
        <f t="shared" si="4"/>
        <v>997915</v>
      </c>
      <c r="Q11" s="213">
        <f t="shared" si="5"/>
        <v>997915</v>
      </c>
      <c r="R11" s="214">
        <f t="shared" si="0"/>
        <v>1220000</v>
      </c>
      <c r="S11" s="213">
        <v>0</v>
      </c>
      <c r="T11" s="214">
        <f t="shared" si="1"/>
        <v>997915</v>
      </c>
      <c r="U11" s="213">
        <v>0</v>
      </c>
      <c r="V11" s="214">
        <f t="shared" si="6"/>
        <v>997915</v>
      </c>
      <c r="W11" s="213">
        <v>0</v>
      </c>
    </row>
    <row r="12" spans="1:23" ht="13.8" x14ac:dyDescent="0.25">
      <c r="A12" s="1">
        <v>6</v>
      </c>
      <c r="B12" s="11" t="s">
        <v>79</v>
      </c>
      <c r="C12" s="215">
        <v>6000000</v>
      </c>
      <c r="D12" s="215">
        <v>7306070</v>
      </c>
      <c r="E12" s="215">
        <v>7306070</v>
      </c>
      <c r="F12" s="212"/>
      <c r="G12" s="212"/>
      <c r="H12" s="216"/>
      <c r="I12" s="216"/>
      <c r="J12" s="216"/>
      <c r="K12" s="216"/>
      <c r="L12" s="216"/>
      <c r="M12" s="216"/>
      <c r="N12" s="216"/>
      <c r="O12" s="213">
        <f t="shared" si="3"/>
        <v>6000000</v>
      </c>
      <c r="P12" s="213">
        <f t="shared" si="4"/>
        <v>7306070</v>
      </c>
      <c r="Q12" s="213">
        <f t="shared" si="5"/>
        <v>7306070</v>
      </c>
      <c r="R12" s="214">
        <f t="shared" si="0"/>
        <v>6000000</v>
      </c>
      <c r="S12" s="213">
        <v>0</v>
      </c>
      <c r="T12" s="214">
        <f t="shared" si="1"/>
        <v>7306070</v>
      </c>
      <c r="U12" s="213">
        <v>0</v>
      </c>
      <c r="V12" s="214">
        <f t="shared" si="6"/>
        <v>7306070</v>
      </c>
      <c r="W12" s="213">
        <v>0</v>
      </c>
    </row>
    <row r="13" spans="1:23" ht="27.6" x14ac:dyDescent="0.25">
      <c r="A13" s="1">
        <v>7</v>
      </c>
      <c r="B13" s="12" t="s">
        <v>22</v>
      </c>
      <c r="C13" s="217">
        <v>0</v>
      </c>
      <c r="D13" s="217">
        <v>0</v>
      </c>
      <c r="E13" s="218">
        <v>0</v>
      </c>
      <c r="F13" s="218">
        <v>63336000</v>
      </c>
      <c r="G13" s="218">
        <v>64494519</v>
      </c>
      <c r="H13" s="218">
        <v>64494519</v>
      </c>
      <c r="I13" s="218">
        <v>62131000</v>
      </c>
      <c r="J13" s="218">
        <v>34467257</v>
      </c>
      <c r="K13" s="218">
        <v>34467257</v>
      </c>
      <c r="L13" s="218">
        <v>50495000</v>
      </c>
      <c r="M13" s="218">
        <v>63190389</v>
      </c>
      <c r="N13" s="218">
        <v>63190389</v>
      </c>
      <c r="O13" s="213">
        <f t="shared" si="3"/>
        <v>175962000</v>
      </c>
      <c r="P13" s="213">
        <f t="shared" si="4"/>
        <v>162152165</v>
      </c>
      <c r="Q13" s="213">
        <f t="shared" si="5"/>
        <v>162152165</v>
      </c>
      <c r="R13" s="214">
        <f t="shared" si="0"/>
        <v>175962000</v>
      </c>
      <c r="S13" s="213">
        <v>0</v>
      </c>
      <c r="T13" s="214">
        <f t="shared" si="1"/>
        <v>162152165</v>
      </c>
      <c r="U13" s="213">
        <v>0</v>
      </c>
      <c r="V13" s="214">
        <f t="shared" si="6"/>
        <v>162152165</v>
      </c>
      <c r="W13" s="213">
        <v>0</v>
      </c>
    </row>
    <row r="14" spans="1:23" ht="13.8" x14ac:dyDescent="0.25">
      <c r="A14" s="1">
        <v>8</v>
      </c>
      <c r="B14" s="10" t="s">
        <v>23</v>
      </c>
      <c r="C14" s="212">
        <v>166026551</v>
      </c>
      <c r="D14" s="212">
        <v>189508295</v>
      </c>
      <c r="E14" s="213">
        <v>189508295</v>
      </c>
      <c r="F14" s="212"/>
      <c r="G14" s="212"/>
      <c r="H14" s="213"/>
      <c r="I14" s="212"/>
      <c r="J14" s="212"/>
      <c r="K14" s="213"/>
      <c r="L14" s="212"/>
      <c r="M14" s="212"/>
      <c r="N14" s="213"/>
      <c r="O14" s="213">
        <f t="shared" si="3"/>
        <v>166026551</v>
      </c>
      <c r="P14" s="213">
        <f t="shared" si="4"/>
        <v>189508295</v>
      </c>
      <c r="Q14" s="213">
        <f t="shared" si="5"/>
        <v>189508295</v>
      </c>
      <c r="R14" s="214">
        <f t="shared" si="0"/>
        <v>166026551</v>
      </c>
      <c r="S14" s="213">
        <v>0</v>
      </c>
      <c r="T14" s="214">
        <f t="shared" si="1"/>
        <v>189508295</v>
      </c>
      <c r="U14" s="213">
        <v>0</v>
      </c>
      <c r="V14" s="214">
        <f t="shared" si="6"/>
        <v>189508295</v>
      </c>
      <c r="W14" s="213">
        <v>0</v>
      </c>
    </row>
    <row r="15" spans="1:23" ht="13.8" x14ac:dyDescent="0.25">
      <c r="A15" s="1">
        <v>9</v>
      </c>
      <c r="B15" s="10" t="s">
        <v>24</v>
      </c>
      <c r="C15" s="212">
        <v>14201449</v>
      </c>
      <c r="D15" s="212">
        <v>20726256</v>
      </c>
      <c r="E15" s="212">
        <v>20726256</v>
      </c>
      <c r="F15" s="212"/>
      <c r="G15" s="212"/>
      <c r="H15" s="213"/>
      <c r="I15" s="212">
        <v>0</v>
      </c>
      <c r="J15" s="212">
        <v>271494</v>
      </c>
      <c r="K15" s="212">
        <v>271494</v>
      </c>
      <c r="L15" s="212"/>
      <c r="M15" s="212"/>
      <c r="N15" s="213"/>
      <c r="O15" s="213">
        <f t="shared" si="3"/>
        <v>14201449</v>
      </c>
      <c r="P15" s="213">
        <f t="shared" si="4"/>
        <v>20997750</v>
      </c>
      <c r="Q15" s="213">
        <f t="shared" si="5"/>
        <v>20997750</v>
      </c>
      <c r="R15" s="214">
        <f t="shared" si="0"/>
        <v>14201449</v>
      </c>
      <c r="S15" s="213">
        <v>0</v>
      </c>
      <c r="T15" s="214">
        <f t="shared" si="1"/>
        <v>20997750</v>
      </c>
      <c r="U15" s="213">
        <v>0</v>
      </c>
      <c r="V15" s="214">
        <f t="shared" si="6"/>
        <v>20997750</v>
      </c>
      <c r="W15" s="213">
        <v>0</v>
      </c>
    </row>
    <row r="16" spans="1:23" ht="34.5" customHeight="1" x14ac:dyDescent="0.25">
      <c r="A16" s="1">
        <v>10</v>
      </c>
      <c r="B16" s="10" t="s">
        <v>25</v>
      </c>
      <c r="C16" s="212">
        <v>0</v>
      </c>
      <c r="D16" s="212">
        <v>0</v>
      </c>
      <c r="E16" s="213">
        <v>0</v>
      </c>
      <c r="F16" s="212"/>
      <c r="G16" s="212"/>
      <c r="H16" s="213"/>
      <c r="I16" s="212"/>
      <c r="J16" s="212"/>
      <c r="K16" s="213"/>
      <c r="L16" s="212"/>
      <c r="M16" s="212"/>
      <c r="N16" s="213"/>
      <c r="O16" s="213">
        <f t="shared" si="3"/>
        <v>0</v>
      </c>
      <c r="P16" s="213">
        <f t="shared" si="4"/>
        <v>0</v>
      </c>
      <c r="Q16" s="213">
        <f t="shared" si="5"/>
        <v>0</v>
      </c>
      <c r="R16" s="214">
        <f t="shared" si="0"/>
        <v>0</v>
      </c>
      <c r="S16" s="213">
        <v>0</v>
      </c>
      <c r="T16" s="214">
        <f t="shared" si="1"/>
        <v>0</v>
      </c>
      <c r="U16" s="213">
        <v>0</v>
      </c>
      <c r="V16" s="214">
        <f t="shared" si="6"/>
        <v>0</v>
      </c>
      <c r="W16" s="213">
        <v>0</v>
      </c>
    </row>
    <row r="17" spans="1:25" ht="27.6" x14ac:dyDescent="0.25">
      <c r="A17" s="1">
        <v>11</v>
      </c>
      <c r="B17" s="10" t="s">
        <v>155</v>
      </c>
      <c r="C17" s="212">
        <v>0</v>
      </c>
      <c r="D17" s="212">
        <v>0</v>
      </c>
      <c r="E17" s="213">
        <v>0</v>
      </c>
      <c r="F17" s="212"/>
      <c r="G17" s="212"/>
      <c r="H17" s="213"/>
      <c r="I17" s="212"/>
      <c r="J17" s="212"/>
      <c r="K17" s="213"/>
      <c r="L17" s="212"/>
      <c r="M17" s="212"/>
      <c r="N17" s="213"/>
      <c r="O17" s="213">
        <f t="shared" si="3"/>
        <v>0</v>
      </c>
      <c r="P17" s="213">
        <f t="shared" si="4"/>
        <v>0</v>
      </c>
      <c r="Q17" s="213">
        <f t="shared" si="5"/>
        <v>0</v>
      </c>
      <c r="R17" s="214">
        <f t="shared" si="0"/>
        <v>0</v>
      </c>
      <c r="S17" s="213">
        <v>0</v>
      </c>
      <c r="T17" s="214">
        <f t="shared" si="1"/>
        <v>0</v>
      </c>
      <c r="U17" s="213">
        <v>0</v>
      </c>
      <c r="V17" s="214">
        <f t="shared" si="6"/>
        <v>0</v>
      </c>
      <c r="W17" s="213">
        <v>0</v>
      </c>
    </row>
    <row r="18" spans="1:25" ht="13.8" x14ac:dyDescent="0.25">
      <c r="A18" s="1">
        <v>12</v>
      </c>
      <c r="B18" s="13" t="s">
        <v>27</v>
      </c>
      <c r="C18" s="219">
        <f t="shared" ref="C18:N18" si="7">C7+C8+C14+C15+C16+C17+C13</f>
        <v>443931000</v>
      </c>
      <c r="D18" s="219">
        <f t="shared" si="7"/>
        <v>522782711</v>
      </c>
      <c r="E18" s="220">
        <f t="shared" si="7"/>
        <v>522782711</v>
      </c>
      <c r="F18" s="220">
        <f t="shared" si="7"/>
        <v>63938000</v>
      </c>
      <c r="G18" s="220">
        <f t="shared" si="7"/>
        <v>64944642</v>
      </c>
      <c r="H18" s="220">
        <f t="shared" si="7"/>
        <v>64944642</v>
      </c>
      <c r="I18" s="220">
        <f t="shared" si="7"/>
        <v>204870000</v>
      </c>
      <c r="J18" s="220">
        <f t="shared" si="7"/>
        <v>205818617</v>
      </c>
      <c r="K18" s="220">
        <f t="shared" si="7"/>
        <v>205818617</v>
      </c>
      <c r="L18" s="220">
        <f t="shared" si="7"/>
        <v>69479000</v>
      </c>
      <c r="M18" s="220">
        <f t="shared" si="7"/>
        <v>92417671</v>
      </c>
      <c r="N18" s="220">
        <f t="shared" si="7"/>
        <v>92417671</v>
      </c>
      <c r="O18" s="213">
        <f t="shared" si="3"/>
        <v>782218000</v>
      </c>
      <c r="P18" s="213">
        <f t="shared" si="4"/>
        <v>885963641</v>
      </c>
      <c r="Q18" s="213">
        <f t="shared" si="5"/>
        <v>885963641</v>
      </c>
      <c r="R18" s="214">
        <f t="shared" si="0"/>
        <v>782218000</v>
      </c>
      <c r="S18" s="213">
        <v>0</v>
      </c>
      <c r="T18" s="214">
        <f t="shared" si="1"/>
        <v>885963641</v>
      </c>
      <c r="U18" s="213">
        <v>0</v>
      </c>
      <c r="V18" s="214">
        <f t="shared" si="6"/>
        <v>885963641</v>
      </c>
      <c r="W18" s="213">
        <v>0</v>
      </c>
    </row>
    <row r="19" spans="1:25" ht="27.6" x14ac:dyDescent="0.25">
      <c r="A19" s="1">
        <v>13</v>
      </c>
      <c r="B19" s="10" t="s">
        <v>28</v>
      </c>
      <c r="C19" s="212">
        <v>0</v>
      </c>
      <c r="D19" s="212">
        <v>290654734</v>
      </c>
      <c r="E19" s="212">
        <v>290654734</v>
      </c>
      <c r="F19" s="217"/>
      <c r="G19" s="217"/>
      <c r="H19" s="217"/>
      <c r="I19" s="217"/>
      <c r="J19" s="217"/>
      <c r="K19" s="217"/>
      <c r="L19" s="217"/>
      <c r="M19" s="217"/>
      <c r="N19" s="217"/>
      <c r="O19" s="213">
        <f t="shared" si="3"/>
        <v>0</v>
      </c>
      <c r="P19" s="213">
        <f t="shared" si="4"/>
        <v>290654734</v>
      </c>
      <c r="Q19" s="213">
        <f t="shared" si="5"/>
        <v>290654734</v>
      </c>
      <c r="R19" s="214">
        <f t="shared" si="0"/>
        <v>0</v>
      </c>
      <c r="S19" s="213">
        <v>0</v>
      </c>
      <c r="T19" s="214">
        <f t="shared" si="1"/>
        <v>290654734</v>
      </c>
      <c r="U19" s="213">
        <v>0</v>
      </c>
      <c r="V19" s="214">
        <f t="shared" si="6"/>
        <v>290654734</v>
      </c>
      <c r="W19" s="213">
        <v>0</v>
      </c>
    </row>
    <row r="20" spans="1:25" ht="13.8" x14ac:dyDescent="0.25">
      <c r="A20" s="1">
        <v>14</v>
      </c>
      <c r="B20" s="10" t="s">
        <v>29</v>
      </c>
      <c r="C20" s="212">
        <v>3032642</v>
      </c>
      <c r="D20" s="212">
        <v>2766000</v>
      </c>
      <c r="E20" s="212">
        <v>2766000</v>
      </c>
      <c r="F20" s="217"/>
      <c r="G20" s="217"/>
      <c r="H20" s="217"/>
      <c r="I20" s="217"/>
      <c r="J20" s="217"/>
      <c r="K20" s="217"/>
      <c r="L20" s="217"/>
      <c r="M20" s="217"/>
      <c r="N20" s="217"/>
      <c r="O20" s="213">
        <f t="shared" si="3"/>
        <v>3032642</v>
      </c>
      <c r="P20" s="213">
        <f t="shared" si="4"/>
        <v>2766000</v>
      </c>
      <c r="Q20" s="213">
        <f t="shared" si="5"/>
        <v>2766000</v>
      </c>
      <c r="R20" s="214">
        <f t="shared" si="0"/>
        <v>3032642</v>
      </c>
      <c r="S20" s="213">
        <v>0</v>
      </c>
      <c r="T20" s="214">
        <f t="shared" si="1"/>
        <v>2766000</v>
      </c>
      <c r="U20" s="213">
        <v>0</v>
      </c>
      <c r="V20" s="214">
        <f t="shared" si="6"/>
        <v>2766000</v>
      </c>
      <c r="W20" s="213">
        <v>0</v>
      </c>
    </row>
    <row r="21" spans="1:25" ht="41.4" x14ac:dyDescent="0.25">
      <c r="A21" s="1">
        <v>15</v>
      </c>
      <c r="B21" s="10" t="s">
        <v>380</v>
      </c>
      <c r="C21" s="212">
        <v>7500000</v>
      </c>
      <c r="D21" s="212">
        <v>20565000</v>
      </c>
      <c r="E21" s="212">
        <v>20565000</v>
      </c>
      <c r="F21" s="217"/>
      <c r="G21" s="217"/>
      <c r="H21" s="217"/>
      <c r="I21" s="217"/>
      <c r="J21" s="217"/>
      <c r="K21" s="217"/>
      <c r="L21" s="217"/>
      <c r="M21" s="217"/>
      <c r="N21" s="217"/>
      <c r="O21" s="213">
        <f t="shared" si="3"/>
        <v>7500000</v>
      </c>
      <c r="P21" s="213">
        <f t="shared" si="4"/>
        <v>20565000</v>
      </c>
      <c r="Q21" s="213">
        <f t="shared" si="5"/>
        <v>20565000</v>
      </c>
      <c r="R21" s="214">
        <f t="shared" si="0"/>
        <v>7500000</v>
      </c>
      <c r="S21" s="213">
        <v>0</v>
      </c>
      <c r="T21" s="214">
        <f t="shared" si="1"/>
        <v>20565000</v>
      </c>
      <c r="U21" s="213">
        <v>0</v>
      </c>
      <c r="V21" s="214">
        <f t="shared" si="6"/>
        <v>20565000</v>
      </c>
      <c r="W21" s="213">
        <v>0</v>
      </c>
    </row>
    <row r="22" spans="1:25" ht="27.6" x14ac:dyDescent="0.25">
      <c r="A22" s="1">
        <v>16</v>
      </c>
      <c r="B22" s="10" t="s">
        <v>350</v>
      </c>
      <c r="C22" s="212"/>
      <c r="D22" s="212"/>
      <c r="E22" s="213"/>
      <c r="F22" s="212"/>
      <c r="G22" s="212"/>
      <c r="H22" s="213"/>
      <c r="I22" s="212"/>
      <c r="J22" s="212"/>
      <c r="K22" s="213"/>
      <c r="L22" s="212"/>
      <c r="M22" s="212"/>
      <c r="N22" s="213"/>
      <c r="O22" s="213">
        <f t="shared" si="3"/>
        <v>0</v>
      </c>
      <c r="P22" s="213">
        <f t="shared" si="4"/>
        <v>0</v>
      </c>
      <c r="Q22" s="213">
        <f t="shared" si="5"/>
        <v>0</v>
      </c>
      <c r="R22" s="214">
        <f t="shared" si="0"/>
        <v>0</v>
      </c>
      <c r="S22" s="213">
        <v>0</v>
      </c>
      <c r="T22" s="214">
        <f t="shared" si="1"/>
        <v>0</v>
      </c>
      <c r="U22" s="213">
        <v>0</v>
      </c>
      <c r="V22" s="214">
        <f t="shared" si="6"/>
        <v>0</v>
      </c>
      <c r="W22" s="213">
        <v>0</v>
      </c>
    </row>
    <row r="23" spans="1:25" ht="27.6" x14ac:dyDescent="0.25">
      <c r="A23" s="1">
        <v>17</v>
      </c>
      <c r="B23" s="12" t="s">
        <v>32</v>
      </c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2"/>
      <c r="O23" s="213">
        <f t="shared" si="3"/>
        <v>0</v>
      </c>
      <c r="P23" s="213">
        <f t="shared" si="4"/>
        <v>0</v>
      </c>
      <c r="Q23" s="213">
        <f t="shared" si="5"/>
        <v>0</v>
      </c>
      <c r="R23" s="214">
        <f t="shared" si="0"/>
        <v>0</v>
      </c>
      <c r="S23" s="213">
        <v>0</v>
      </c>
      <c r="T23" s="214">
        <f t="shared" si="1"/>
        <v>0</v>
      </c>
      <c r="U23" s="213">
        <v>0</v>
      </c>
      <c r="V23" s="214">
        <f t="shared" si="6"/>
        <v>0</v>
      </c>
      <c r="W23" s="213">
        <v>0</v>
      </c>
    </row>
    <row r="24" spans="1:25" ht="13.8" x14ac:dyDescent="0.25">
      <c r="A24" s="1">
        <v>18</v>
      </c>
      <c r="B24" s="13" t="s">
        <v>33</v>
      </c>
      <c r="C24" s="219">
        <f t="shared" ref="C24:N24" si="8">SUM(C19:C23)</f>
        <v>10532642</v>
      </c>
      <c r="D24" s="219">
        <f t="shared" si="8"/>
        <v>313985734</v>
      </c>
      <c r="E24" s="223">
        <f t="shared" si="8"/>
        <v>313985734</v>
      </c>
      <c r="F24" s="219">
        <f t="shared" si="8"/>
        <v>0</v>
      </c>
      <c r="G24" s="219">
        <f t="shared" si="8"/>
        <v>0</v>
      </c>
      <c r="H24" s="223">
        <f t="shared" si="8"/>
        <v>0</v>
      </c>
      <c r="I24" s="219">
        <f t="shared" si="8"/>
        <v>0</v>
      </c>
      <c r="J24" s="219">
        <f t="shared" si="8"/>
        <v>0</v>
      </c>
      <c r="K24" s="223">
        <f t="shared" si="8"/>
        <v>0</v>
      </c>
      <c r="L24" s="219">
        <f t="shared" si="8"/>
        <v>0</v>
      </c>
      <c r="M24" s="219">
        <f t="shared" si="8"/>
        <v>0</v>
      </c>
      <c r="N24" s="223">
        <f t="shared" si="8"/>
        <v>0</v>
      </c>
      <c r="O24" s="213">
        <f t="shared" si="3"/>
        <v>10532642</v>
      </c>
      <c r="P24" s="213">
        <f t="shared" si="4"/>
        <v>313985734</v>
      </c>
      <c r="Q24" s="213">
        <f t="shared" si="5"/>
        <v>313985734</v>
      </c>
      <c r="R24" s="214">
        <f t="shared" si="0"/>
        <v>10532642</v>
      </c>
      <c r="S24" s="213">
        <v>0</v>
      </c>
      <c r="T24" s="214">
        <f t="shared" si="1"/>
        <v>313985734</v>
      </c>
      <c r="U24" s="213">
        <v>0</v>
      </c>
      <c r="V24" s="214">
        <f t="shared" si="6"/>
        <v>313985734</v>
      </c>
      <c r="W24" s="213">
        <v>0</v>
      </c>
    </row>
    <row r="25" spans="1:25" ht="13.8" x14ac:dyDescent="0.25">
      <c r="A25" s="1">
        <v>19</v>
      </c>
      <c r="B25" s="14" t="s">
        <v>38</v>
      </c>
      <c r="C25" s="224">
        <f>C24+C18-F13-I13-L13</f>
        <v>278501642</v>
      </c>
      <c r="D25" s="224">
        <f>D24+D18-G13-J13-M13</f>
        <v>674616280</v>
      </c>
      <c r="E25" s="219">
        <f>E18+E24-H13-K13-N13</f>
        <v>674616280</v>
      </c>
      <c r="F25" s="224">
        <f>F24+F18</f>
        <v>63938000</v>
      </c>
      <c r="G25" s="224">
        <f>G24+G18</f>
        <v>64944642</v>
      </c>
      <c r="H25" s="219">
        <f t="shared" ref="H25:W25" si="9">H18+H24</f>
        <v>64944642</v>
      </c>
      <c r="I25" s="224">
        <f>I24+I18</f>
        <v>204870000</v>
      </c>
      <c r="J25" s="224">
        <f>J24+J18</f>
        <v>205818617</v>
      </c>
      <c r="K25" s="219">
        <f t="shared" si="9"/>
        <v>205818617</v>
      </c>
      <c r="L25" s="224">
        <f>L24+L18</f>
        <v>69479000</v>
      </c>
      <c r="M25" s="224">
        <f>M24+M18</f>
        <v>92417671</v>
      </c>
      <c r="N25" s="219">
        <f t="shared" si="9"/>
        <v>92417671</v>
      </c>
      <c r="O25" s="219">
        <f>O18+O24-O13</f>
        <v>616788642</v>
      </c>
      <c r="P25" s="219">
        <f>P18+P24-P13</f>
        <v>1037797210</v>
      </c>
      <c r="Q25" s="219">
        <f>Q18+Q24-Q13</f>
        <v>1037797210</v>
      </c>
      <c r="R25" s="219">
        <f t="shared" si="9"/>
        <v>792750642</v>
      </c>
      <c r="S25" s="219">
        <f t="shared" si="9"/>
        <v>0</v>
      </c>
      <c r="T25" s="219">
        <f t="shared" si="9"/>
        <v>1199949375</v>
      </c>
      <c r="U25" s="219">
        <f t="shared" si="9"/>
        <v>0</v>
      </c>
      <c r="V25" s="219">
        <f t="shared" si="9"/>
        <v>1199949375</v>
      </c>
      <c r="W25" s="219">
        <f t="shared" si="9"/>
        <v>0</v>
      </c>
    </row>
    <row r="26" spans="1:25" ht="13.8" x14ac:dyDescent="0.25">
      <c r="A26" s="1">
        <v>20</v>
      </c>
      <c r="B26" s="15" t="s">
        <v>40</v>
      </c>
      <c r="C26" s="212">
        <v>0</v>
      </c>
      <c r="D26" s="212">
        <v>8174138</v>
      </c>
      <c r="E26" s="212">
        <v>8174138</v>
      </c>
      <c r="F26" s="212">
        <v>0</v>
      </c>
      <c r="G26" s="212"/>
      <c r="H26" s="213"/>
      <c r="I26" s="215">
        <v>0</v>
      </c>
      <c r="J26" s="215"/>
      <c r="K26" s="213"/>
      <c r="L26" s="215">
        <v>0</v>
      </c>
      <c r="M26" s="215">
        <v>0</v>
      </c>
      <c r="N26" s="213"/>
      <c r="O26" s="213">
        <f t="shared" si="3"/>
        <v>0</v>
      </c>
      <c r="P26" s="213">
        <f t="shared" si="4"/>
        <v>8174138</v>
      </c>
      <c r="Q26" s="213">
        <f t="shared" si="5"/>
        <v>8174138</v>
      </c>
      <c r="R26" s="214">
        <f t="shared" si="0"/>
        <v>0</v>
      </c>
      <c r="S26" s="213">
        <v>0</v>
      </c>
      <c r="T26" s="214">
        <f t="shared" si="1"/>
        <v>8174138</v>
      </c>
      <c r="U26" s="213">
        <v>0</v>
      </c>
      <c r="V26" s="214">
        <f t="shared" si="6"/>
        <v>8174138</v>
      </c>
      <c r="W26" s="213">
        <v>0</v>
      </c>
    </row>
    <row r="27" spans="1:25" ht="27.6" x14ac:dyDescent="0.25">
      <c r="A27" s="1">
        <v>21</v>
      </c>
      <c r="B27" s="15" t="s">
        <v>166</v>
      </c>
      <c r="C27" s="212">
        <v>162819358</v>
      </c>
      <c r="D27" s="212">
        <v>162819358</v>
      </c>
      <c r="E27" s="212">
        <v>162819358</v>
      </c>
      <c r="F27" s="213">
        <v>859000</v>
      </c>
      <c r="G27" s="213">
        <v>858908</v>
      </c>
      <c r="H27" s="213">
        <v>858908</v>
      </c>
      <c r="I27" s="213">
        <v>1293000</v>
      </c>
      <c r="J27" s="213">
        <v>1292558</v>
      </c>
      <c r="K27" s="213">
        <v>1292558</v>
      </c>
      <c r="L27" s="213">
        <v>1963000</v>
      </c>
      <c r="M27" s="213">
        <v>1963258</v>
      </c>
      <c r="N27" s="213">
        <v>1963258</v>
      </c>
      <c r="O27" s="213">
        <f>C27+F27+I27+L27</f>
        <v>166934358</v>
      </c>
      <c r="P27" s="213">
        <f>D27+G27+J27+M27</f>
        <v>166934082</v>
      </c>
      <c r="Q27" s="213">
        <f>E27+H27+K27+N27</f>
        <v>166934082</v>
      </c>
      <c r="R27" s="214">
        <f>C27+F27+I27+L27</f>
        <v>166934358</v>
      </c>
      <c r="S27" s="213">
        <v>0</v>
      </c>
      <c r="T27" s="214">
        <f>D27+J27+M27+G27</f>
        <v>166934082</v>
      </c>
      <c r="U27" s="213">
        <v>0</v>
      </c>
      <c r="V27" s="214">
        <f>E27+H27+K27+N27</f>
        <v>166934082</v>
      </c>
      <c r="W27" s="213">
        <v>0</v>
      </c>
    </row>
    <row r="28" spans="1:25" ht="13.8" x14ac:dyDescent="0.25">
      <c r="A28" s="1">
        <v>22</v>
      </c>
      <c r="B28" s="17" t="s">
        <v>41</v>
      </c>
      <c r="C28" s="223">
        <f>SUM(C25:C27)</f>
        <v>441321000</v>
      </c>
      <c r="D28" s="223">
        <f>SUM(D25:D27)</f>
        <v>845609776</v>
      </c>
      <c r="E28" s="219">
        <f>SUM(E25:E27)</f>
        <v>845609776</v>
      </c>
      <c r="F28" s="223">
        <f>SUM(F25:F27)</f>
        <v>64797000</v>
      </c>
      <c r="G28" s="223">
        <f>SUM(G25:G27)</f>
        <v>65803550</v>
      </c>
      <c r="H28" s="219">
        <f t="shared" ref="H28:W28" si="10">SUM(H25:H27)</f>
        <v>65803550</v>
      </c>
      <c r="I28" s="223">
        <f>SUM(I25:I27)</f>
        <v>206163000</v>
      </c>
      <c r="J28" s="223">
        <f>SUM(J25:J27)</f>
        <v>207111175</v>
      </c>
      <c r="K28" s="219">
        <f t="shared" si="10"/>
        <v>207111175</v>
      </c>
      <c r="L28" s="223">
        <f>SUM(L25:L27)</f>
        <v>71442000</v>
      </c>
      <c r="M28" s="223">
        <f>SUM(M25:M27)</f>
        <v>94380929</v>
      </c>
      <c r="N28" s="219">
        <f t="shared" si="10"/>
        <v>94380929</v>
      </c>
      <c r="O28" s="219">
        <f t="shared" si="10"/>
        <v>783723000</v>
      </c>
      <c r="P28" s="219">
        <f>SUM(P25:P27)</f>
        <v>1212905430</v>
      </c>
      <c r="Q28" s="219">
        <f t="shared" si="10"/>
        <v>1212905430</v>
      </c>
      <c r="R28" s="219">
        <f t="shared" si="10"/>
        <v>959685000</v>
      </c>
      <c r="S28" s="219">
        <f t="shared" si="10"/>
        <v>0</v>
      </c>
      <c r="T28" s="219">
        <f t="shared" si="10"/>
        <v>1375057595</v>
      </c>
      <c r="U28" s="219">
        <f t="shared" si="10"/>
        <v>0</v>
      </c>
      <c r="V28" s="219">
        <f t="shared" si="10"/>
        <v>1375057595</v>
      </c>
      <c r="W28" s="219">
        <f t="shared" si="10"/>
        <v>0</v>
      </c>
    </row>
    <row r="29" spans="1:25" ht="13.8" x14ac:dyDescent="0.25">
      <c r="A29" s="1">
        <v>23</v>
      </c>
      <c r="B29" s="15"/>
      <c r="C29" s="215"/>
      <c r="D29" s="215"/>
      <c r="E29" s="225"/>
      <c r="F29" s="215"/>
      <c r="G29" s="215"/>
      <c r="H29" s="225"/>
      <c r="I29" s="215"/>
      <c r="J29" s="215"/>
      <c r="K29" s="225"/>
      <c r="L29" s="215"/>
      <c r="M29" s="215"/>
      <c r="N29" s="225"/>
      <c r="O29" s="213">
        <f t="shared" si="3"/>
        <v>0</v>
      </c>
      <c r="P29" s="213">
        <f t="shared" si="4"/>
        <v>0</v>
      </c>
      <c r="Q29" s="213">
        <f t="shared" si="5"/>
        <v>0</v>
      </c>
      <c r="R29" s="214">
        <f t="shared" si="0"/>
        <v>0</v>
      </c>
      <c r="S29" s="213">
        <v>0</v>
      </c>
      <c r="T29" s="214">
        <f t="shared" si="1"/>
        <v>0</v>
      </c>
      <c r="U29" s="213">
        <v>0</v>
      </c>
      <c r="V29" s="214">
        <f t="shared" si="6"/>
        <v>0</v>
      </c>
      <c r="W29" s="213">
        <v>0</v>
      </c>
    </row>
    <row r="30" spans="1:25" s="19" customFormat="1" ht="27.6" x14ac:dyDescent="0.25">
      <c r="A30" s="1">
        <v>24</v>
      </c>
      <c r="B30" s="11" t="s">
        <v>156</v>
      </c>
      <c r="C30" s="216">
        <f>C28-C61</f>
        <v>0</v>
      </c>
      <c r="D30" s="216">
        <f t="shared" ref="D30:N30" si="11">D28-D61</f>
        <v>0</v>
      </c>
      <c r="E30" s="216">
        <f>E28-E61</f>
        <v>363579842</v>
      </c>
      <c r="F30" s="216">
        <f t="shared" si="11"/>
        <v>0</v>
      </c>
      <c r="G30" s="216">
        <f t="shared" si="11"/>
        <v>0</v>
      </c>
      <c r="H30" s="216">
        <f t="shared" si="11"/>
        <v>1682489</v>
      </c>
      <c r="I30" s="216">
        <f t="shared" si="11"/>
        <v>0</v>
      </c>
      <c r="J30" s="216">
        <f t="shared" si="11"/>
        <v>0</v>
      </c>
      <c r="K30" s="216">
        <f>K28-K61</f>
        <v>7259987</v>
      </c>
      <c r="L30" s="216">
        <f t="shared" si="11"/>
        <v>0</v>
      </c>
      <c r="M30" s="216">
        <f t="shared" si="11"/>
        <v>0</v>
      </c>
      <c r="N30" s="216">
        <f t="shared" si="11"/>
        <v>1155942</v>
      </c>
      <c r="O30" s="216">
        <f>O28-O61</f>
        <v>0</v>
      </c>
      <c r="P30" s="216">
        <f>P28-P61</f>
        <v>0</v>
      </c>
      <c r="Q30" s="216">
        <f>Q28-Q61</f>
        <v>373678260</v>
      </c>
      <c r="R30" s="214">
        <f t="shared" si="0"/>
        <v>0</v>
      </c>
      <c r="S30" s="213">
        <v>0</v>
      </c>
      <c r="T30" s="214">
        <f t="shared" si="1"/>
        <v>0</v>
      </c>
      <c r="U30" s="213">
        <v>0</v>
      </c>
      <c r="V30" s="214">
        <f t="shared" si="6"/>
        <v>373678260</v>
      </c>
      <c r="W30" s="213">
        <v>0</v>
      </c>
      <c r="X30" s="226"/>
      <c r="Y30" s="226"/>
    </row>
    <row r="31" spans="1:25" s="19" customFormat="1" ht="20.399999999999999" x14ac:dyDescent="0.35">
      <c r="A31" s="1"/>
      <c r="B31" s="6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26"/>
      <c r="Y31" s="226"/>
    </row>
    <row r="32" spans="1:25" s="19" customFormat="1" ht="20.399999999999999" x14ac:dyDescent="0.35">
      <c r="A32" s="1"/>
      <c r="B32" s="6" t="s">
        <v>379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26"/>
      <c r="Y32" s="226"/>
    </row>
    <row r="33" spans="1:25" s="19" customFormat="1" ht="20.399999999999999" x14ac:dyDescent="0.35">
      <c r="A33" s="1"/>
      <c r="B33" s="6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27"/>
      <c r="P33" s="207"/>
      <c r="Q33" s="207"/>
      <c r="R33" s="207"/>
      <c r="S33" s="207"/>
      <c r="T33" s="207"/>
      <c r="U33" s="207"/>
      <c r="V33" s="207"/>
      <c r="W33" s="207"/>
      <c r="X33" s="226"/>
      <c r="Y33" s="226"/>
    </row>
    <row r="34" spans="1:25" ht="79.5" customHeight="1" x14ac:dyDescent="0.25">
      <c r="B34" s="7" t="s">
        <v>1</v>
      </c>
      <c r="C34" s="208" t="s">
        <v>2</v>
      </c>
      <c r="D34" s="208" t="s">
        <v>70</v>
      </c>
      <c r="E34" s="208" t="s">
        <v>135</v>
      </c>
      <c r="F34" s="208" t="s">
        <v>69</v>
      </c>
      <c r="G34" s="208" t="s">
        <v>71</v>
      </c>
      <c r="H34" s="208" t="s">
        <v>136</v>
      </c>
      <c r="I34" s="208" t="s">
        <v>3</v>
      </c>
      <c r="J34" s="208" t="s">
        <v>72</v>
      </c>
      <c r="K34" s="208" t="s">
        <v>137</v>
      </c>
      <c r="L34" s="208" t="s">
        <v>76</v>
      </c>
      <c r="M34" s="208" t="s">
        <v>73</v>
      </c>
      <c r="N34" s="208" t="s">
        <v>138</v>
      </c>
      <c r="O34" s="209" t="s">
        <v>4</v>
      </c>
      <c r="P34" s="209" t="s">
        <v>5</v>
      </c>
      <c r="Q34" s="209" t="s">
        <v>147</v>
      </c>
      <c r="R34" s="210" t="s">
        <v>74</v>
      </c>
      <c r="S34" s="209" t="s">
        <v>75</v>
      </c>
      <c r="T34" s="210" t="s">
        <v>77</v>
      </c>
      <c r="U34" s="209" t="s">
        <v>78</v>
      </c>
      <c r="V34" s="210" t="s">
        <v>139</v>
      </c>
      <c r="W34" s="209" t="s">
        <v>140</v>
      </c>
    </row>
    <row r="35" spans="1:25" ht="13.8" x14ac:dyDescent="0.25">
      <c r="B35" s="7" t="s">
        <v>6</v>
      </c>
      <c r="C35" s="208" t="s">
        <v>7</v>
      </c>
      <c r="D35" s="211" t="s">
        <v>8</v>
      </c>
      <c r="E35" s="208" t="s">
        <v>9</v>
      </c>
      <c r="F35" s="208" t="s">
        <v>10</v>
      </c>
      <c r="G35" s="208" t="s">
        <v>11</v>
      </c>
      <c r="H35" s="208" t="s">
        <v>12</v>
      </c>
      <c r="I35" s="208" t="s">
        <v>13</v>
      </c>
      <c r="J35" s="208" t="s">
        <v>14</v>
      </c>
      <c r="K35" s="208" t="s">
        <v>15</v>
      </c>
      <c r="L35" s="208" t="s">
        <v>16</v>
      </c>
      <c r="M35" s="208" t="s">
        <v>17</v>
      </c>
      <c r="N35" s="208" t="s">
        <v>18</v>
      </c>
      <c r="O35" s="209" t="s">
        <v>80</v>
      </c>
      <c r="P35" s="209" t="s">
        <v>81</v>
      </c>
      <c r="Q35" s="209" t="s">
        <v>141</v>
      </c>
      <c r="R35" s="210" t="s">
        <v>142</v>
      </c>
      <c r="S35" s="209" t="s">
        <v>143</v>
      </c>
      <c r="T35" s="210" t="s">
        <v>144</v>
      </c>
      <c r="U35" s="209" t="s">
        <v>145</v>
      </c>
      <c r="V35" s="210" t="s">
        <v>146</v>
      </c>
      <c r="W35" s="209" t="s">
        <v>148</v>
      </c>
    </row>
    <row r="36" spans="1:25" s="19" customFormat="1" ht="13.8" x14ac:dyDescent="0.25">
      <c r="A36" s="1">
        <v>1</v>
      </c>
      <c r="B36" s="20" t="s">
        <v>42</v>
      </c>
      <c r="C36" s="209">
        <v>36341000</v>
      </c>
      <c r="D36" s="209">
        <v>51758746</v>
      </c>
      <c r="E36" s="209">
        <v>51082296</v>
      </c>
      <c r="F36" s="213">
        <v>51549000</v>
      </c>
      <c r="G36" s="213">
        <v>52959964</v>
      </c>
      <c r="H36" s="213">
        <v>51277475</v>
      </c>
      <c r="I36" s="213">
        <v>55641000</v>
      </c>
      <c r="J36" s="213">
        <v>55755504</v>
      </c>
      <c r="K36" s="213">
        <v>48495517</v>
      </c>
      <c r="L36" s="213">
        <v>37223000</v>
      </c>
      <c r="M36" s="213">
        <v>44742714</v>
      </c>
      <c r="N36" s="213">
        <v>43586772</v>
      </c>
      <c r="O36" s="213">
        <f t="shared" ref="O36:Q39" si="12">C36+F36+I36+L36</f>
        <v>180754000</v>
      </c>
      <c r="P36" s="213">
        <f t="shared" si="12"/>
        <v>205216928</v>
      </c>
      <c r="Q36" s="213">
        <f t="shared" si="12"/>
        <v>194442060</v>
      </c>
      <c r="R36" s="214">
        <f>C36+F36+I36+L36</f>
        <v>180754000</v>
      </c>
      <c r="S36" s="213">
        <v>0</v>
      </c>
      <c r="T36" s="214">
        <f>D36+G36+J36+M36</f>
        <v>205216928</v>
      </c>
      <c r="U36" s="213">
        <v>0</v>
      </c>
      <c r="V36" s="214">
        <f t="shared" ref="V36:V42" si="13">E36+H36+K36+N36</f>
        <v>194442060</v>
      </c>
      <c r="W36" s="213">
        <v>0</v>
      </c>
      <c r="X36" s="226"/>
      <c r="Y36" s="226"/>
    </row>
    <row r="37" spans="1:25" s="19" customFormat="1" ht="27.6" x14ac:dyDescent="0.25">
      <c r="A37" s="1">
        <v>2</v>
      </c>
      <c r="B37" s="20" t="s">
        <v>43</v>
      </c>
      <c r="C37" s="213">
        <v>10698000</v>
      </c>
      <c r="D37" s="213">
        <v>12689787</v>
      </c>
      <c r="E37" s="213">
        <v>12689787</v>
      </c>
      <c r="F37" s="213">
        <v>11828000</v>
      </c>
      <c r="G37" s="213">
        <v>11366683</v>
      </c>
      <c r="H37" s="213">
        <v>11366683</v>
      </c>
      <c r="I37" s="213">
        <v>12931000</v>
      </c>
      <c r="J37" s="213">
        <v>11440494</v>
      </c>
      <c r="K37" s="213">
        <v>11440494</v>
      </c>
      <c r="L37" s="213">
        <v>8586000</v>
      </c>
      <c r="M37" s="213">
        <v>10260295</v>
      </c>
      <c r="N37" s="213">
        <v>10260295</v>
      </c>
      <c r="O37" s="213">
        <f t="shared" si="12"/>
        <v>44043000</v>
      </c>
      <c r="P37" s="213">
        <f t="shared" si="12"/>
        <v>45757259</v>
      </c>
      <c r="Q37" s="213">
        <f t="shared" si="12"/>
        <v>45757259</v>
      </c>
      <c r="R37" s="214">
        <f>C37+F37+I37+L37</f>
        <v>44043000</v>
      </c>
      <c r="S37" s="213">
        <v>0</v>
      </c>
      <c r="T37" s="214">
        <f>D37+G37+J37+M37</f>
        <v>45757259</v>
      </c>
      <c r="U37" s="213">
        <v>0</v>
      </c>
      <c r="V37" s="214">
        <f t="shared" si="13"/>
        <v>45757259</v>
      </c>
      <c r="W37" s="213">
        <v>0</v>
      </c>
      <c r="X37" s="226"/>
      <c r="Y37" s="226"/>
    </row>
    <row r="38" spans="1:25" s="19" customFormat="1" ht="19.5" customHeight="1" x14ac:dyDescent="0.25">
      <c r="A38" s="1">
        <v>3</v>
      </c>
      <c r="B38" s="20" t="s">
        <v>44</v>
      </c>
      <c r="C38" s="209">
        <v>84769551</v>
      </c>
      <c r="D38" s="209">
        <v>102100632</v>
      </c>
      <c r="E38" s="209">
        <v>102100632</v>
      </c>
      <c r="F38" s="213">
        <v>1420000</v>
      </c>
      <c r="G38" s="213">
        <v>1476903</v>
      </c>
      <c r="H38" s="213">
        <v>1476903</v>
      </c>
      <c r="I38" s="213">
        <v>137591000</v>
      </c>
      <c r="J38" s="213">
        <v>139915177</v>
      </c>
      <c r="K38" s="213">
        <v>139915177</v>
      </c>
      <c r="L38" s="213">
        <v>25633000</v>
      </c>
      <c r="M38" s="213">
        <v>39377920</v>
      </c>
      <c r="N38" s="213">
        <v>39377920</v>
      </c>
      <c r="O38" s="213">
        <f t="shared" si="12"/>
        <v>249413551</v>
      </c>
      <c r="P38" s="213">
        <f>D38+G38+J38+M38</f>
        <v>282870632</v>
      </c>
      <c r="Q38" s="213">
        <f t="shared" si="12"/>
        <v>282870632</v>
      </c>
      <c r="R38" s="214">
        <f>C38+F38+I38+L38</f>
        <v>249413551</v>
      </c>
      <c r="S38" s="213">
        <v>0</v>
      </c>
      <c r="T38" s="214">
        <f>D38+G38+J38+M38</f>
        <v>282870632</v>
      </c>
      <c r="U38" s="213">
        <v>0</v>
      </c>
      <c r="V38" s="214">
        <f t="shared" si="13"/>
        <v>282870632</v>
      </c>
      <c r="W38" s="213">
        <v>0</v>
      </c>
      <c r="X38" s="226"/>
      <c r="Y38" s="226"/>
    </row>
    <row r="39" spans="1:25" s="19" customFormat="1" ht="27.6" x14ac:dyDescent="0.25">
      <c r="A39" s="1">
        <v>4</v>
      </c>
      <c r="B39" s="21" t="s">
        <v>45</v>
      </c>
      <c r="C39" s="228">
        <f>F13+I13+L13</f>
        <v>175962000</v>
      </c>
      <c r="D39" s="228">
        <f>G13+J13+M13</f>
        <v>162152165</v>
      </c>
      <c r="E39" s="229">
        <f>H13+K13+N13</f>
        <v>162152165</v>
      </c>
      <c r="F39" s="222"/>
      <c r="G39" s="222"/>
      <c r="H39" s="222"/>
      <c r="I39" s="222"/>
      <c r="J39" s="222"/>
      <c r="K39" s="222"/>
      <c r="L39" s="222"/>
      <c r="M39" s="222"/>
      <c r="N39" s="222"/>
      <c r="O39" s="213">
        <f t="shared" si="12"/>
        <v>175962000</v>
      </c>
      <c r="P39" s="213">
        <f>D39+G39+J39+M39</f>
        <v>162152165</v>
      </c>
      <c r="Q39" s="213">
        <f t="shared" si="12"/>
        <v>162152165</v>
      </c>
      <c r="R39" s="214">
        <f>C39+F39+I39+L39</f>
        <v>175962000</v>
      </c>
      <c r="S39" s="213">
        <v>0</v>
      </c>
      <c r="T39" s="214">
        <f>D39+G39+J39+M39</f>
        <v>162152165</v>
      </c>
      <c r="U39" s="213">
        <v>0</v>
      </c>
      <c r="V39" s="214">
        <f t="shared" si="13"/>
        <v>162152165</v>
      </c>
      <c r="W39" s="213">
        <v>0</v>
      </c>
      <c r="X39" s="226"/>
      <c r="Y39" s="226"/>
    </row>
    <row r="40" spans="1:25" s="23" customFormat="1" ht="13.8" x14ac:dyDescent="0.25">
      <c r="A40" s="1">
        <v>5</v>
      </c>
      <c r="B40" s="22" t="s">
        <v>46</v>
      </c>
      <c r="C40" s="212">
        <f>SUM(C41:C45)</f>
        <v>75355000</v>
      </c>
      <c r="D40" s="212">
        <f>SUM(D41:D45)</f>
        <v>89307487</v>
      </c>
      <c r="E40" s="212">
        <f t="shared" ref="E40:W40" si="14">SUM(E41:E45)</f>
        <v>89307487</v>
      </c>
      <c r="F40" s="212">
        <f>SUM(F41:F45)</f>
        <v>0</v>
      </c>
      <c r="G40" s="212">
        <f>SUM(G41:G45)</f>
        <v>0</v>
      </c>
      <c r="H40" s="212">
        <f t="shared" si="14"/>
        <v>0</v>
      </c>
      <c r="I40" s="212">
        <f t="shared" si="14"/>
        <v>0</v>
      </c>
      <c r="J40" s="212">
        <f t="shared" si="14"/>
        <v>0</v>
      </c>
      <c r="K40" s="212">
        <f t="shared" si="14"/>
        <v>0</v>
      </c>
      <c r="L40" s="212">
        <f t="shared" si="14"/>
        <v>0</v>
      </c>
      <c r="M40" s="212">
        <f t="shared" si="14"/>
        <v>0</v>
      </c>
      <c r="N40" s="212">
        <f t="shared" si="14"/>
        <v>0</v>
      </c>
      <c r="O40" s="212">
        <f t="shared" si="14"/>
        <v>75355000</v>
      </c>
      <c r="P40" s="212">
        <f t="shared" si="14"/>
        <v>89307487</v>
      </c>
      <c r="Q40" s="212">
        <f t="shared" si="14"/>
        <v>89307487</v>
      </c>
      <c r="R40" s="212">
        <f t="shared" si="14"/>
        <v>3580000</v>
      </c>
      <c r="S40" s="212">
        <f t="shared" si="14"/>
        <v>71775000</v>
      </c>
      <c r="T40" s="212">
        <f t="shared" si="14"/>
        <v>5298159</v>
      </c>
      <c r="U40" s="212">
        <f t="shared" si="14"/>
        <v>84009328</v>
      </c>
      <c r="V40" s="212">
        <f t="shared" si="14"/>
        <v>5298159</v>
      </c>
      <c r="W40" s="212">
        <f t="shared" si="14"/>
        <v>84009328</v>
      </c>
      <c r="X40" s="230"/>
      <c r="Y40" s="230"/>
    </row>
    <row r="41" spans="1:25" s="19" customFormat="1" ht="13.8" x14ac:dyDescent="0.25">
      <c r="A41" s="1">
        <v>6</v>
      </c>
      <c r="B41" s="24" t="s">
        <v>381</v>
      </c>
      <c r="C41" s="216">
        <v>3580000</v>
      </c>
      <c r="D41" s="216">
        <v>5085575</v>
      </c>
      <c r="E41" s="216">
        <v>5085575</v>
      </c>
      <c r="F41" s="225"/>
      <c r="G41" s="225"/>
      <c r="H41" s="225"/>
      <c r="I41" s="225"/>
      <c r="J41" s="225"/>
      <c r="K41" s="225"/>
      <c r="L41" s="225"/>
      <c r="M41" s="225"/>
      <c r="N41" s="225"/>
      <c r="O41" s="213">
        <f t="shared" ref="O41:Q46" si="15">C41+F41+I41+L41</f>
        <v>3580000</v>
      </c>
      <c r="P41" s="213">
        <f>D41+G41+J41+M41</f>
        <v>5085575</v>
      </c>
      <c r="Q41" s="213">
        <f t="shared" si="15"/>
        <v>5085575</v>
      </c>
      <c r="R41" s="214">
        <f>C41+F41+I41+L41</f>
        <v>3580000</v>
      </c>
      <c r="S41" s="213">
        <v>0</v>
      </c>
      <c r="T41" s="214">
        <f>D41+G41+J41+M41</f>
        <v>5085575</v>
      </c>
      <c r="U41" s="213">
        <v>0</v>
      </c>
      <c r="V41" s="214">
        <f t="shared" si="13"/>
        <v>5085575</v>
      </c>
      <c r="W41" s="213">
        <v>0</v>
      </c>
      <c r="X41" s="226"/>
      <c r="Y41" s="226"/>
    </row>
    <row r="42" spans="1:25" s="19" customFormat="1" ht="27.6" x14ac:dyDescent="0.25">
      <c r="A42" s="1">
        <v>7</v>
      </c>
      <c r="B42" s="25" t="s">
        <v>48</v>
      </c>
      <c r="C42" s="215"/>
      <c r="D42" s="21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13">
        <f t="shared" si="15"/>
        <v>0</v>
      </c>
      <c r="P42" s="213">
        <f>D42+G42+J42+M42</f>
        <v>0</v>
      </c>
      <c r="Q42" s="213">
        <f t="shared" si="15"/>
        <v>0</v>
      </c>
      <c r="R42" s="214">
        <f>C42+F42+I42+L42</f>
        <v>0</v>
      </c>
      <c r="S42" s="213">
        <v>0</v>
      </c>
      <c r="T42" s="214">
        <f>D42+G42+J42+M42</f>
        <v>0</v>
      </c>
      <c r="U42" s="213">
        <v>0</v>
      </c>
      <c r="V42" s="214">
        <f t="shared" si="13"/>
        <v>0</v>
      </c>
      <c r="W42" s="213">
        <v>0</v>
      </c>
      <c r="X42" s="226"/>
      <c r="Y42" s="226"/>
    </row>
    <row r="43" spans="1:25" s="19" customFormat="1" ht="27.75" customHeight="1" x14ac:dyDescent="0.25">
      <c r="A43" s="1">
        <v>8</v>
      </c>
      <c r="B43" s="25" t="s">
        <v>556</v>
      </c>
      <c r="C43" s="215"/>
      <c r="D43" s="21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13"/>
      <c r="P43" s="213">
        <f>D43+G43+J43+M43</f>
        <v>0</v>
      </c>
      <c r="Q43" s="213"/>
      <c r="R43" s="214"/>
      <c r="S43" s="213"/>
      <c r="T43" s="214"/>
      <c r="U43" s="213"/>
      <c r="V43" s="214"/>
      <c r="W43" s="213"/>
      <c r="X43" s="226"/>
      <c r="Y43" s="226"/>
    </row>
    <row r="44" spans="1:25" s="19" customFormat="1" ht="13.8" x14ac:dyDescent="0.25">
      <c r="A44" s="1">
        <v>9</v>
      </c>
      <c r="B44" s="25" t="s">
        <v>359</v>
      </c>
      <c r="C44" s="215"/>
      <c r="D44" s="215">
        <v>212584</v>
      </c>
      <c r="E44" s="225">
        <v>212584</v>
      </c>
      <c r="F44" s="225"/>
      <c r="G44" s="225"/>
      <c r="H44" s="225"/>
      <c r="I44" s="225"/>
      <c r="J44" s="225"/>
      <c r="K44" s="225"/>
      <c r="L44" s="225"/>
      <c r="M44" s="225"/>
      <c r="N44" s="225"/>
      <c r="O44" s="213"/>
      <c r="P44" s="213">
        <f>D44+G44+J44+M44</f>
        <v>212584</v>
      </c>
      <c r="Q44" s="213">
        <f>E44</f>
        <v>212584</v>
      </c>
      <c r="R44" s="214"/>
      <c r="S44" s="213"/>
      <c r="T44" s="214">
        <f>P44</f>
        <v>212584</v>
      </c>
      <c r="U44" s="213"/>
      <c r="V44" s="214">
        <f>Q44</f>
        <v>212584</v>
      </c>
      <c r="W44" s="213"/>
      <c r="X44" s="226"/>
      <c r="Y44" s="226"/>
    </row>
    <row r="45" spans="1:25" s="19" customFormat="1" ht="27.6" x14ac:dyDescent="0.25">
      <c r="A45" s="1">
        <v>10</v>
      </c>
      <c r="B45" s="24" t="s">
        <v>49</v>
      </c>
      <c r="C45" s="216">
        <v>71775000</v>
      </c>
      <c r="D45" s="216">
        <v>84009328</v>
      </c>
      <c r="E45" s="216">
        <v>84009328</v>
      </c>
      <c r="F45" s="225"/>
      <c r="G45" s="225"/>
      <c r="H45" s="225"/>
      <c r="I45" s="225"/>
      <c r="J45" s="225"/>
      <c r="K45" s="225"/>
      <c r="L45" s="225"/>
      <c r="M45" s="225"/>
      <c r="N45" s="225"/>
      <c r="O45" s="213">
        <f t="shared" si="15"/>
        <v>71775000</v>
      </c>
      <c r="P45" s="213">
        <f t="shared" si="15"/>
        <v>84009328</v>
      </c>
      <c r="Q45" s="213">
        <f t="shared" si="15"/>
        <v>84009328</v>
      </c>
      <c r="R45" s="214">
        <v>0</v>
      </c>
      <c r="S45" s="213">
        <f>C45</f>
        <v>71775000</v>
      </c>
      <c r="T45" s="214">
        <v>0</v>
      </c>
      <c r="U45" s="213">
        <f>D45</f>
        <v>84009328</v>
      </c>
      <c r="V45" s="214">
        <v>0</v>
      </c>
      <c r="W45" s="213">
        <f>Q45</f>
        <v>84009328</v>
      </c>
      <c r="X45" s="226"/>
      <c r="Y45" s="226"/>
    </row>
    <row r="46" spans="1:25" s="26" customFormat="1" ht="27.6" x14ac:dyDescent="0.25">
      <c r="A46" s="1">
        <v>11</v>
      </c>
      <c r="B46" s="22" t="s">
        <v>167</v>
      </c>
      <c r="C46" s="213">
        <v>10300000</v>
      </c>
      <c r="D46" s="213">
        <v>4134500</v>
      </c>
      <c r="E46" s="213">
        <v>4134500</v>
      </c>
      <c r="F46" s="209"/>
      <c r="G46" s="209"/>
      <c r="H46" s="209"/>
      <c r="I46" s="209"/>
      <c r="J46" s="209"/>
      <c r="K46" s="209"/>
      <c r="L46" s="209"/>
      <c r="M46" s="209"/>
      <c r="N46" s="209"/>
      <c r="O46" s="213">
        <f t="shared" si="15"/>
        <v>10300000</v>
      </c>
      <c r="P46" s="213">
        <f t="shared" si="15"/>
        <v>4134500</v>
      </c>
      <c r="Q46" s="213">
        <f t="shared" si="15"/>
        <v>4134500</v>
      </c>
      <c r="R46" s="214">
        <f>O46-S46</f>
        <v>10297100</v>
      </c>
      <c r="S46" s="213">
        <f>1000+800+1100</f>
        <v>2900</v>
      </c>
      <c r="T46" s="214">
        <f>P46-U46</f>
        <v>4132785</v>
      </c>
      <c r="U46" s="213">
        <f>300+770+645</f>
        <v>1715</v>
      </c>
      <c r="V46" s="214">
        <f>Q46-W46</f>
        <v>4132785</v>
      </c>
      <c r="W46" s="213">
        <f>300+770+645</f>
        <v>1715</v>
      </c>
      <c r="X46" s="231"/>
      <c r="Y46" s="231"/>
    </row>
    <row r="47" spans="1:25" ht="13.8" x14ac:dyDescent="0.25">
      <c r="A47" s="1">
        <v>12</v>
      </c>
      <c r="B47" s="20" t="s">
        <v>50</v>
      </c>
      <c r="C47" s="212">
        <f>SUM(C48:C49)</f>
        <v>26224000</v>
      </c>
      <c r="D47" s="212">
        <f>SUM(D48:D49)</f>
        <v>361995342</v>
      </c>
      <c r="E47" s="213">
        <f>SUM(E48:E49)</f>
        <v>0</v>
      </c>
      <c r="F47" s="213">
        <f t="shared" ref="F47:U47" si="16">SUM(F48:F49)</f>
        <v>0</v>
      </c>
      <c r="G47" s="213">
        <f t="shared" si="16"/>
        <v>0</v>
      </c>
      <c r="H47" s="213">
        <f>SUM(H48:H49)</f>
        <v>0</v>
      </c>
      <c r="I47" s="213">
        <f t="shared" si="16"/>
        <v>0</v>
      </c>
      <c r="J47" s="213">
        <f t="shared" si="16"/>
        <v>0</v>
      </c>
      <c r="K47" s="213">
        <f>SUM(K48:K49)</f>
        <v>0</v>
      </c>
      <c r="L47" s="213">
        <f t="shared" si="16"/>
        <v>0</v>
      </c>
      <c r="M47" s="213">
        <f t="shared" si="16"/>
        <v>0</v>
      </c>
      <c r="N47" s="213">
        <f>SUM(N48:N49)</f>
        <v>0</v>
      </c>
      <c r="O47" s="213">
        <f t="shared" si="16"/>
        <v>26224000</v>
      </c>
      <c r="P47" s="213">
        <f t="shared" si="16"/>
        <v>361995342</v>
      </c>
      <c r="Q47" s="213">
        <f>SUM(Q48:Q49)</f>
        <v>0</v>
      </c>
      <c r="R47" s="214">
        <f t="shared" si="16"/>
        <v>26224000</v>
      </c>
      <c r="S47" s="212">
        <f t="shared" si="16"/>
        <v>0</v>
      </c>
      <c r="T47" s="214">
        <f t="shared" si="16"/>
        <v>361995342</v>
      </c>
      <c r="U47" s="212">
        <f t="shared" si="16"/>
        <v>0</v>
      </c>
      <c r="V47" s="214">
        <f>E47+H47+K47+N47</f>
        <v>0</v>
      </c>
      <c r="W47" s="212">
        <f>SUM(W48:W49)</f>
        <v>0</v>
      </c>
    </row>
    <row r="48" spans="1:25" ht="13.8" x14ac:dyDescent="0.25">
      <c r="A48" s="1">
        <v>13</v>
      </c>
      <c r="B48" s="25" t="s">
        <v>51</v>
      </c>
      <c r="C48" s="216">
        <v>25224000</v>
      </c>
      <c r="D48" s="216">
        <v>361995342</v>
      </c>
      <c r="E48" s="225">
        <v>0</v>
      </c>
      <c r="F48" s="225"/>
      <c r="G48" s="225"/>
      <c r="H48" s="225"/>
      <c r="I48" s="225"/>
      <c r="J48" s="225"/>
      <c r="K48" s="225"/>
      <c r="L48" s="225"/>
      <c r="M48" s="225"/>
      <c r="N48" s="225"/>
      <c r="O48" s="213">
        <f t="shared" ref="O48:Q49" si="17">C48+F48+I48+L48</f>
        <v>25224000</v>
      </c>
      <c r="P48" s="213">
        <f t="shared" si="17"/>
        <v>361995342</v>
      </c>
      <c r="Q48" s="213">
        <f t="shared" si="17"/>
        <v>0</v>
      </c>
      <c r="R48" s="214">
        <f>C48+F48+I48+L48</f>
        <v>25224000</v>
      </c>
      <c r="S48" s="213">
        <v>0</v>
      </c>
      <c r="T48" s="214">
        <f>D48</f>
        <v>361995342</v>
      </c>
      <c r="U48" s="213">
        <v>0</v>
      </c>
      <c r="V48" s="214">
        <f>E48+H48+K48+N48</f>
        <v>0</v>
      </c>
      <c r="W48" s="213">
        <v>0</v>
      </c>
    </row>
    <row r="49" spans="1:25" ht="13.8" x14ac:dyDescent="0.25">
      <c r="A49" s="1">
        <v>14</v>
      </c>
      <c r="B49" s="25" t="s">
        <v>52</v>
      </c>
      <c r="C49" s="216">
        <v>1000000</v>
      </c>
      <c r="D49" s="216">
        <v>0</v>
      </c>
      <c r="E49" s="225">
        <v>0</v>
      </c>
      <c r="F49" s="225"/>
      <c r="G49" s="225"/>
      <c r="H49" s="225"/>
      <c r="I49" s="225"/>
      <c r="J49" s="225"/>
      <c r="K49" s="225"/>
      <c r="L49" s="225"/>
      <c r="M49" s="225"/>
      <c r="N49" s="225"/>
      <c r="O49" s="213">
        <f t="shared" si="17"/>
        <v>1000000</v>
      </c>
      <c r="P49" s="213">
        <f t="shared" si="17"/>
        <v>0</v>
      </c>
      <c r="Q49" s="213">
        <f t="shared" si="17"/>
        <v>0</v>
      </c>
      <c r="R49" s="214">
        <f>C49+F49+I49+L49</f>
        <v>1000000</v>
      </c>
      <c r="S49" s="213">
        <v>0</v>
      </c>
      <c r="T49" s="214">
        <f>D49</f>
        <v>0</v>
      </c>
      <c r="U49" s="213">
        <v>0</v>
      </c>
      <c r="V49" s="214">
        <f>E49+H49+K49+N49</f>
        <v>0</v>
      </c>
      <c r="W49" s="213">
        <v>0</v>
      </c>
    </row>
    <row r="50" spans="1:25" s="28" customFormat="1" ht="13.8" x14ac:dyDescent="0.25">
      <c r="A50" s="1">
        <v>15</v>
      </c>
      <c r="B50" s="27" t="s">
        <v>53</v>
      </c>
      <c r="C50" s="219">
        <f>C47+C40+C39+C38+C37+C36+C46</f>
        <v>419649551</v>
      </c>
      <c r="D50" s="219">
        <f>D47+D40+D39+D38+D37+D36+D46</f>
        <v>784138659</v>
      </c>
      <c r="E50" s="223">
        <f>E36+E37+E38+E39+E40+E46+E47</f>
        <v>421466867</v>
      </c>
      <c r="F50" s="223">
        <f t="shared" ref="F50:W50" si="18">F47+F40+F39+F38+F37+F36+F46</f>
        <v>64797000</v>
      </c>
      <c r="G50" s="223">
        <f t="shared" si="18"/>
        <v>65803550</v>
      </c>
      <c r="H50" s="223">
        <f t="shared" si="18"/>
        <v>64121061</v>
      </c>
      <c r="I50" s="223">
        <f t="shared" si="18"/>
        <v>206163000</v>
      </c>
      <c r="J50" s="223">
        <f t="shared" si="18"/>
        <v>207111175</v>
      </c>
      <c r="K50" s="223">
        <f t="shared" si="18"/>
        <v>199851188</v>
      </c>
      <c r="L50" s="223">
        <f t="shared" si="18"/>
        <v>71442000</v>
      </c>
      <c r="M50" s="223">
        <f t="shared" si="18"/>
        <v>94380929</v>
      </c>
      <c r="N50" s="223">
        <f t="shared" si="18"/>
        <v>93224987</v>
      </c>
      <c r="O50" s="223">
        <f t="shared" si="18"/>
        <v>762051551</v>
      </c>
      <c r="P50" s="223">
        <f t="shared" si="18"/>
        <v>1151434313</v>
      </c>
      <c r="Q50" s="223">
        <f t="shared" si="18"/>
        <v>778664103</v>
      </c>
      <c r="R50" s="223">
        <f t="shared" si="18"/>
        <v>690273651</v>
      </c>
      <c r="S50" s="223">
        <f t="shared" si="18"/>
        <v>71777900</v>
      </c>
      <c r="T50" s="223">
        <f t="shared" si="18"/>
        <v>1067423270</v>
      </c>
      <c r="U50" s="223">
        <f t="shared" si="18"/>
        <v>84011043</v>
      </c>
      <c r="V50" s="223">
        <f t="shared" si="18"/>
        <v>694653060</v>
      </c>
      <c r="W50" s="223">
        <f t="shared" si="18"/>
        <v>84011043</v>
      </c>
      <c r="X50" s="232"/>
      <c r="Y50" s="232"/>
    </row>
    <row r="51" spans="1:25" ht="13.8" x14ac:dyDescent="0.25">
      <c r="A51" s="1">
        <v>16</v>
      </c>
      <c r="B51" s="22" t="s">
        <v>54</v>
      </c>
      <c r="C51" s="212">
        <v>190164000</v>
      </c>
      <c r="D51" s="212">
        <v>212455257</v>
      </c>
      <c r="E51" s="212">
        <v>211547207</v>
      </c>
      <c r="F51" s="213"/>
      <c r="G51" s="213"/>
      <c r="H51" s="213"/>
      <c r="I51" s="213"/>
      <c r="J51" s="213"/>
      <c r="K51" s="213"/>
      <c r="L51" s="213"/>
      <c r="M51" s="213"/>
      <c r="N51" s="213"/>
      <c r="O51" s="213">
        <f t="shared" ref="O51:Q53" si="19">C51+F51+I51+L51</f>
        <v>190164000</v>
      </c>
      <c r="P51" s="213">
        <f t="shared" si="19"/>
        <v>212455257</v>
      </c>
      <c r="Q51" s="213">
        <f t="shared" si="19"/>
        <v>211547207</v>
      </c>
      <c r="R51" s="214">
        <f>C51</f>
        <v>190164000</v>
      </c>
      <c r="S51" s="213">
        <v>0</v>
      </c>
      <c r="T51" s="214">
        <f>D51+J51</f>
        <v>212455257</v>
      </c>
      <c r="U51" s="213">
        <f>D51+G51+J51+M51-T51</f>
        <v>0</v>
      </c>
      <c r="V51" s="214">
        <f>E51+K51+N51</f>
        <v>211547207</v>
      </c>
      <c r="W51" s="213"/>
    </row>
    <row r="52" spans="1:25" ht="13.8" x14ac:dyDescent="0.25">
      <c r="A52" s="1">
        <v>17</v>
      </c>
      <c r="B52" s="22" t="s">
        <v>55</v>
      </c>
      <c r="C52" s="212">
        <v>1270000</v>
      </c>
      <c r="D52" s="212">
        <v>3525800</v>
      </c>
      <c r="E52" s="212">
        <v>3525800</v>
      </c>
      <c r="F52" s="213"/>
      <c r="G52" s="213"/>
      <c r="H52" s="213"/>
      <c r="I52" s="213"/>
      <c r="J52" s="213"/>
      <c r="K52" s="213"/>
      <c r="L52" s="213"/>
      <c r="M52" s="213"/>
      <c r="N52" s="213"/>
      <c r="O52" s="213">
        <f t="shared" si="19"/>
        <v>1270000</v>
      </c>
      <c r="P52" s="213">
        <f t="shared" si="19"/>
        <v>3525800</v>
      </c>
      <c r="Q52" s="213">
        <f t="shared" si="19"/>
        <v>3525800</v>
      </c>
      <c r="R52" s="214">
        <f>C52</f>
        <v>1270000</v>
      </c>
      <c r="S52" s="213">
        <v>0</v>
      </c>
      <c r="T52" s="214">
        <f>D52</f>
        <v>3525800</v>
      </c>
      <c r="U52" s="213">
        <v>0</v>
      </c>
      <c r="V52" s="214">
        <f>E52+K52+N52</f>
        <v>3525800</v>
      </c>
      <c r="W52" s="213">
        <v>0</v>
      </c>
    </row>
    <row r="53" spans="1:25" ht="27.6" x14ac:dyDescent="0.25">
      <c r="A53" s="1">
        <v>18</v>
      </c>
      <c r="B53" s="12" t="s">
        <v>56</v>
      </c>
      <c r="C53" s="222">
        <f t="shared" ref="C53:N53" si="20">F23+I23</f>
        <v>0</v>
      </c>
      <c r="D53" s="222">
        <f t="shared" si="20"/>
        <v>0</v>
      </c>
      <c r="E53" s="222">
        <f t="shared" si="20"/>
        <v>0</v>
      </c>
      <c r="F53" s="222">
        <f t="shared" si="20"/>
        <v>0</v>
      </c>
      <c r="G53" s="222">
        <f t="shared" si="20"/>
        <v>0</v>
      </c>
      <c r="H53" s="222">
        <f t="shared" si="20"/>
        <v>0</v>
      </c>
      <c r="I53" s="222">
        <f t="shared" si="20"/>
        <v>0</v>
      </c>
      <c r="J53" s="222">
        <f t="shared" si="20"/>
        <v>0</v>
      </c>
      <c r="K53" s="222">
        <f t="shared" si="20"/>
        <v>0</v>
      </c>
      <c r="L53" s="222">
        <f t="shared" si="20"/>
        <v>0</v>
      </c>
      <c r="M53" s="222">
        <f t="shared" si="20"/>
        <v>0</v>
      </c>
      <c r="N53" s="222">
        <f t="shared" si="20"/>
        <v>0</v>
      </c>
      <c r="O53" s="213">
        <f t="shared" si="19"/>
        <v>0</v>
      </c>
      <c r="P53" s="213">
        <f t="shared" si="19"/>
        <v>0</v>
      </c>
      <c r="Q53" s="213">
        <f t="shared" si="19"/>
        <v>0</v>
      </c>
      <c r="R53" s="214">
        <f>C53+F53+I53+L53</f>
        <v>0</v>
      </c>
      <c r="S53" s="213">
        <v>0</v>
      </c>
      <c r="T53" s="214">
        <v>0</v>
      </c>
      <c r="U53" s="213">
        <v>0</v>
      </c>
      <c r="V53" s="214">
        <v>0</v>
      </c>
      <c r="W53" s="213">
        <v>0</v>
      </c>
    </row>
    <row r="54" spans="1:25" ht="13.8" x14ac:dyDescent="0.25">
      <c r="A54" s="1">
        <v>19</v>
      </c>
      <c r="B54" s="20" t="s">
        <v>57</v>
      </c>
      <c r="C54" s="213">
        <f t="shared" ref="C54:S54" si="21">SUM(C55:C57)</f>
        <v>0</v>
      </c>
      <c r="D54" s="213">
        <f t="shared" si="21"/>
        <v>400000</v>
      </c>
      <c r="E54" s="213">
        <f t="shared" si="21"/>
        <v>400000</v>
      </c>
      <c r="F54" s="213">
        <f t="shared" si="21"/>
        <v>0</v>
      </c>
      <c r="G54" s="213">
        <f t="shared" si="21"/>
        <v>0</v>
      </c>
      <c r="H54" s="213">
        <f t="shared" si="21"/>
        <v>0</v>
      </c>
      <c r="I54" s="213">
        <f t="shared" si="21"/>
        <v>0</v>
      </c>
      <c r="J54" s="213">
        <f t="shared" si="21"/>
        <v>0</v>
      </c>
      <c r="K54" s="213">
        <f t="shared" si="21"/>
        <v>0</v>
      </c>
      <c r="L54" s="213">
        <f t="shared" si="21"/>
        <v>0</v>
      </c>
      <c r="M54" s="213">
        <f t="shared" si="21"/>
        <v>0</v>
      </c>
      <c r="N54" s="213">
        <f t="shared" si="21"/>
        <v>0</v>
      </c>
      <c r="O54" s="213">
        <f t="shared" si="21"/>
        <v>0</v>
      </c>
      <c r="P54" s="213">
        <f t="shared" si="21"/>
        <v>400000</v>
      </c>
      <c r="Q54" s="213">
        <f t="shared" si="21"/>
        <v>400000</v>
      </c>
      <c r="R54" s="214">
        <f t="shared" si="21"/>
        <v>0</v>
      </c>
      <c r="S54" s="213">
        <f t="shared" si="21"/>
        <v>0</v>
      </c>
      <c r="T54" s="214">
        <v>0</v>
      </c>
      <c r="U54" s="213">
        <f>P54</f>
        <v>400000</v>
      </c>
      <c r="V54" s="214">
        <v>0</v>
      </c>
      <c r="W54" s="213">
        <f>Q54</f>
        <v>400000</v>
      </c>
    </row>
    <row r="55" spans="1:25" ht="13.8" x14ac:dyDescent="0.25">
      <c r="A55" s="1">
        <v>20</v>
      </c>
      <c r="B55" s="29" t="s">
        <v>58</v>
      </c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13">
        <f t="shared" ref="O55:Q57" si="22">C55+F55+I55+L55</f>
        <v>0</v>
      </c>
      <c r="P55" s="213">
        <f t="shared" si="22"/>
        <v>0</v>
      </c>
      <c r="Q55" s="213">
        <f t="shared" si="22"/>
        <v>0</v>
      </c>
      <c r="R55" s="214">
        <f>C55+F55+I55+L55</f>
        <v>0</v>
      </c>
      <c r="S55" s="213">
        <v>0</v>
      </c>
      <c r="T55" s="214">
        <v>0</v>
      </c>
      <c r="U55" s="213">
        <v>0</v>
      </c>
      <c r="V55" s="214">
        <v>0</v>
      </c>
      <c r="W55" s="213">
        <v>0</v>
      </c>
    </row>
    <row r="56" spans="1:25" ht="13.8" x14ac:dyDescent="0.25">
      <c r="A56" s="1">
        <v>21</v>
      </c>
      <c r="B56" s="29" t="s">
        <v>59</v>
      </c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13">
        <f t="shared" si="22"/>
        <v>0</v>
      </c>
      <c r="P56" s="213">
        <f t="shared" si="22"/>
        <v>0</v>
      </c>
      <c r="Q56" s="213">
        <f t="shared" si="22"/>
        <v>0</v>
      </c>
      <c r="R56" s="214">
        <f>C56+F56+I56+L56</f>
        <v>0</v>
      </c>
      <c r="S56" s="213">
        <v>0</v>
      </c>
      <c r="T56" s="214">
        <v>0</v>
      </c>
      <c r="U56" s="213">
        <v>0</v>
      </c>
      <c r="V56" s="214">
        <v>0</v>
      </c>
      <c r="W56" s="213">
        <v>0</v>
      </c>
    </row>
    <row r="57" spans="1:25" ht="27.6" x14ac:dyDescent="0.25">
      <c r="A57" s="1">
        <v>22</v>
      </c>
      <c r="B57" s="29" t="s">
        <v>61</v>
      </c>
      <c r="C57" s="225"/>
      <c r="D57" s="216">
        <v>400000</v>
      </c>
      <c r="E57" s="216">
        <v>400000</v>
      </c>
      <c r="F57" s="225"/>
      <c r="G57" s="225"/>
      <c r="H57" s="225"/>
      <c r="I57" s="225"/>
      <c r="J57" s="225"/>
      <c r="K57" s="225"/>
      <c r="L57" s="225"/>
      <c r="M57" s="225"/>
      <c r="N57" s="225"/>
      <c r="O57" s="213">
        <f t="shared" si="22"/>
        <v>0</v>
      </c>
      <c r="P57" s="213">
        <f t="shared" si="22"/>
        <v>400000</v>
      </c>
      <c r="Q57" s="213">
        <f t="shared" si="22"/>
        <v>400000</v>
      </c>
      <c r="R57" s="214">
        <f>C57+F57+I57+L57</f>
        <v>0</v>
      </c>
      <c r="S57" s="213">
        <v>0</v>
      </c>
      <c r="T57" s="214">
        <v>0</v>
      </c>
      <c r="U57" s="213">
        <f>P57</f>
        <v>400000</v>
      </c>
      <c r="V57" s="214">
        <v>0</v>
      </c>
      <c r="W57" s="213">
        <f>Q57</f>
        <v>400000</v>
      </c>
    </row>
    <row r="58" spans="1:25" s="28" customFormat="1" ht="13.8" x14ac:dyDescent="0.25">
      <c r="A58" s="1">
        <v>23</v>
      </c>
      <c r="B58" s="27" t="s">
        <v>62</v>
      </c>
      <c r="C58" s="223">
        <f>C51+C52+C53+C54</f>
        <v>191434000</v>
      </c>
      <c r="D58" s="223">
        <f t="shared" ref="D58:W58" si="23">D51+D52+D53+D54</f>
        <v>216381057</v>
      </c>
      <c r="E58" s="223">
        <f t="shared" si="23"/>
        <v>215473007</v>
      </c>
      <c r="F58" s="223">
        <f t="shared" si="23"/>
        <v>0</v>
      </c>
      <c r="G58" s="223">
        <f t="shared" si="23"/>
        <v>0</v>
      </c>
      <c r="H58" s="223">
        <f t="shared" si="23"/>
        <v>0</v>
      </c>
      <c r="I58" s="223">
        <f t="shared" si="23"/>
        <v>0</v>
      </c>
      <c r="J58" s="223">
        <f t="shared" si="23"/>
        <v>0</v>
      </c>
      <c r="K58" s="223">
        <f t="shared" si="23"/>
        <v>0</v>
      </c>
      <c r="L58" s="223">
        <f t="shared" si="23"/>
        <v>0</v>
      </c>
      <c r="M58" s="223">
        <f t="shared" si="23"/>
        <v>0</v>
      </c>
      <c r="N58" s="223">
        <f t="shared" si="23"/>
        <v>0</v>
      </c>
      <c r="O58" s="223">
        <f t="shared" si="23"/>
        <v>191434000</v>
      </c>
      <c r="P58" s="223">
        <f>P51+P52+P53+P54</f>
        <v>216381057</v>
      </c>
      <c r="Q58" s="223">
        <f t="shared" si="23"/>
        <v>215473007</v>
      </c>
      <c r="R58" s="223">
        <f t="shared" si="23"/>
        <v>191434000</v>
      </c>
      <c r="S58" s="223">
        <f t="shared" si="23"/>
        <v>0</v>
      </c>
      <c r="T58" s="223">
        <f t="shared" si="23"/>
        <v>215981057</v>
      </c>
      <c r="U58" s="223">
        <f t="shared" si="23"/>
        <v>400000</v>
      </c>
      <c r="V58" s="223">
        <f t="shared" si="23"/>
        <v>215073007</v>
      </c>
      <c r="W58" s="223">
        <f t="shared" si="23"/>
        <v>400000</v>
      </c>
      <c r="X58" s="232"/>
      <c r="Y58" s="232"/>
    </row>
    <row r="59" spans="1:25" s="30" customFormat="1" ht="13.8" x14ac:dyDescent="0.25">
      <c r="A59" s="1">
        <v>24</v>
      </c>
      <c r="B59" s="14" t="s">
        <v>65</v>
      </c>
      <c r="C59" s="219">
        <f>C58+C50-C53-C39</f>
        <v>435121551</v>
      </c>
      <c r="D59" s="219">
        <f t="shared" ref="D59:W59" si="24">D58+D50-D53-D39</f>
        <v>838367551</v>
      </c>
      <c r="E59" s="219">
        <f t="shared" si="24"/>
        <v>474787709</v>
      </c>
      <c r="F59" s="219">
        <f t="shared" si="24"/>
        <v>64797000</v>
      </c>
      <c r="G59" s="219">
        <f t="shared" si="24"/>
        <v>65803550</v>
      </c>
      <c r="H59" s="219">
        <f t="shared" si="24"/>
        <v>64121061</v>
      </c>
      <c r="I59" s="219">
        <f t="shared" si="24"/>
        <v>206163000</v>
      </c>
      <c r="J59" s="219">
        <f t="shared" si="24"/>
        <v>207111175</v>
      </c>
      <c r="K59" s="219">
        <f t="shared" si="24"/>
        <v>199851188</v>
      </c>
      <c r="L59" s="219">
        <f t="shared" si="24"/>
        <v>71442000</v>
      </c>
      <c r="M59" s="219">
        <f t="shared" si="24"/>
        <v>94380929</v>
      </c>
      <c r="N59" s="219">
        <f t="shared" si="24"/>
        <v>93224987</v>
      </c>
      <c r="O59" s="219">
        <f t="shared" si="24"/>
        <v>777523551</v>
      </c>
      <c r="P59" s="219">
        <f>P58+P50-P53-P39</f>
        <v>1205663205</v>
      </c>
      <c r="Q59" s="219">
        <f t="shared" si="24"/>
        <v>831984945</v>
      </c>
      <c r="R59" s="219">
        <f t="shared" si="24"/>
        <v>705745651</v>
      </c>
      <c r="S59" s="219">
        <f t="shared" si="24"/>
        <v>71777900</v>
      </c>
      <c r="T59" s="219">
        <f t="shared" si="24"/>
        <v>1121252162</v>
      </c>
      <c r="U59" s="219">
        <f t="shared" si="24"/>
        <v>84411043</v>
      </c>
      <c r="V59" s="219">
        <f t="shared" si="24"/>
        <v>747573902</v>
      </c>
      <c r="W59" s="219">
        <f t="shared" si="24"/>
        <v>84411043</v>
      </c>
      <c r="X59" s="233"/>
      <c r="Y59" s="233"/>
    </row>
    <row r="60" spans="1:25" ht="13.8" x14ac:dyDescent="0.25">
      <c r="A60" s="1">
        <v>25</v>
      </c>
      <c r="B60" s="15" t="s">
        <v>66</v>
      </c>
      <c r="C60" s="216">
        <v>6199449</v>
      </c>
      <c r="D60" s="216">
        <v>7242225</v>
      </c>
      <c r="E60" s="216">
        <v>7242225</v>
      </c>
      <c r="F60" s="213">
        <v>0</v>
      </c>
      <c r="G60" s="213">
        <v>0</v>
      </c>
      <c r="H60" s="213"/>
      <c r="I60" s="213">
        <v>0</v>
      </c>
      <c r="J60" s="213">
        <v>0</v>
      </c>
      <c r="K60" s="213"/>
      <c r="L60" s="213">
        <v>0</v>
      </c>
      <c r="M60" s="213">
        <v>0</v>
      </c>
      <c r="N60" s="213"/>
      <c r="O60" s="213">
        <f>C60+F60+I60+L60</f>
        <v>6199449</v>
      </c>
      <c r="P60" s="213">
        <f>D60+G60+J60+M60</f>
        <v>7242225</v>
      </c>
      <c r="Q60" s="213">
        <f>E60+H60+K60+N60</f>
        <v>7242225</v>
      </c>
      <c r="R60" s="214">
        <f>C60+F60+I60+L60</f>
        <v>6199449</v>
      </c>
      <c r="S60" s="214">
        <v>0</v>
      </c>
      <c r="T60" s="214">
        <f>E60+H60+K60+N60</f>
        <v>7242225</v>
      </c>
      <c r="U60" s="214">
        <v>0</v>
      </c>
      <c r="V60" s="214">
        <f>G60+J60+M60+P60</f>
        <v>7242225</v>
      </c>
      <c r="W60" s="214">
        <v>0</v>
      </c>
    </row>
    <row r="61" spans="1:25" s="30" customFormat="1" ht="13.8" x14ac:dyDescent="0.25">
      <c r="A61" s="1">
        <v>26</v>
      </c>
      <c r="B61" s="31" t="s">
        <v>67</v>
      </c>
      <c r="C61" s="219">
        <f t="shared" ref="C61:W61" si="25">SUM(C59:C60)</f>
        <v>441321000</v>
      </c>
      <c r="D61" s="219">
        <f t="shared" si="25"/>
        <v>845609776</v>
      </c>
      <c r="E61" s="219">
        <f t="shared" si="25"/>
        <v>482029934</v>
      </c>
      <c r="F61" s="219">
        <f t="shared" si="25"/>
        <v>64797000</v>
      </c>
      <c r="G61" s="219">
        <f t="shared" si="25"/>
        <v>65803550</v>
      </c>
      <c r="H61" s="219">
        <f t="shared" si="25"/>
        <v>64121061</v>
      </c>
      <c r="I61" s="219">
        <f t="shared" si="25"/>
        <v>206163000</v>
      </c>
      <c r="J61" s="219">
        <f t="shared" si="25"/>
        <v>207111175</v>
      </c>
      <c r="K61" s="219">
        <f t="shared" si="25"/>
        <v>199851188</v>
      </c>
      <c r="L61" s="219">
        <f t="shared" si="25"/>
        <v>71442000</v>
      </c>
      <c r="M61" s="219">
        <f t="shared" si="25"/>
        <v>94380929</v>
      </c>
      <c r="N61" s="219">
        <f t="shared" si="25"/>
        <v>93224987</v>
      </c>
      <c r="O61" s="219">
        <f t="shared" si="25"/>
        <v>783723000</v>
      </c>
      <c r="P61" s="219">
        <f>SUM(P59:P60)</f>
        <v>1212905430</v>
      </c>
      <c r="Q61" s="219">
        <f>SUM(Q59:Q60)</f>
        <v>839227170</v>
      </c>
      <c r="R61" s="219">
        <f t="shared" si="25"/>
        <v>711945100</v>
      </c>
      <c r="S61" s="219">
        <f t="shared" si="25"/>
        <v>71777900</v>
      </c>
      <c r="T61" s="219">
        <f t="shared" si="25"/>
        <v>1128494387</v>
      </c>
      <c r="U61" s="219">
        <f t="shared" si="25"/>
        <v>84411043</v>
      </c>
      <c r="V61" s="219">
        <f t="shared" si="25"/>
        <v>754816127</v>
      </c>
      <c r="W61" s="219">
        <f t="shared" si="25"/>
        <v>84411043</v>
      </c>
      <c r="X61" s="233"/>
      <c r="Y61" s="233"/>
    </row>
    <row r="62" spans="1:25" ht="15" x14ac:dyDescent="0.25">
      <c r="B62" s="32"/>
      <c r="L62" s="234"/>
      <c r="M62" s="234"/>
    </row>
    <row r="63" spans="1:25" ht="15" x14ac:dyDescent="0.25">
      <c r="B63" s="32"/>
      <c r="L63" s="234"/>
      <c r="M63" s="234"/>
    </row>
    <row r="64" spans="1:25" ht="60" x14ac:dyDescent="0.25">
      <c r="B64" s="32" t="s">
        <v>68</v>
      </c>
    </row>
    <row r="65" spans="2:2" ht="15" x14ac:dyDescent="0.25">
      <c r="B65" s="32"/>
    </row>
    <row r="66" spans="2:2" ht="15" x14ac:dyDescent="0.25">
      <c r="B66" s="32"/>
    </row>
    <row r="67" spans="2:2" ht="15" x14ac:dyDescent="0.25">
      <c r="B67" s="32"/>
    </row>
    <row r="68" spans="2:2" ht="15" x14ac:dyDescent="0.25">
      <c r="B68" s="32"/>
    </row>
    <row r="69" spans="2:2" ht="15" x14ac:dyDescent="0.25">
      <c r="B69" s="32"/>
    </row>
    <row r="70" spans="2:2" ht="15" x14ac:dyDescent="0.25">
      <c r="B70" s="32"/>
    </row>
    <row r="71" spans="2:2" ht="15" x14ac:dyDescent="0.25">
      <c r="B71" s="32"/>
    </row>
    <row r="72" spans="2:2" ht="15" x14ac:dyDescent="0.25">
      <c r="B72" s="32"/>
    </row>
    <row r="73" spans="2:2" ht="15" x14ac:dyDescent="0.25">
      <c r="B73" s="32"/>
    </row>
    <row r="74" spans="2:2" ht="15" x14ac:dyDescent="0.25">
      <c r="B74" s="32"/>
    </row>
    <row r="75" spans="2:2" ht="15" x14ac:dyDescent="0.25">
      <c r="B75" s="32"/>
    </row>
    <row r="76" spans="2:2" ht="15" x14ac:dyDescent="0.25">
      <c r="B76" s="32"/>
    </row>
    <row r="77" spans="2:2" ht="15" x14ac:dyDescent="0.25">
      <c r="B77" s="32"/>
    </row>
    <row r="78" spans="2:2" ht="15" x14ac:dyDescent="0.25">
      <c r="B78" s="32"/>
    </row>
    <row r="79" spans="2:2" ht="15" x14ac:dyDescent="0.25">
      <c r="B79" s="32"/>
    </row>
    <row r="80" spans="2:2" ht="15" x14ac:dyDescent="0.25">
      <c r="B80" s="32"/>
    </row>
    <row r="81" spans="2:2" ht="15" x14ac:dyDescent="0.25">
      <c r="B81" s="32"/>
    </row>
    <row r="82" spans="2:2" ht="15" x14ac:dyDescent="0.25">
      <c r="B82" s="32"/>
    </row>
    <row r="83" spans="2:2" ht="15" x14ac:dyDescent="0.25">
      <c r="B83" s="32"/>
    </row>
    <row r="84" spans="2:2" ht="15" x14ac:dyDescent="0.25">
      <c r="B84" s="32"/>
    </row>
    <row r="85" spans="2:2" ht="15" x14ac:dyDescent="0.25">
      <c r="B85" s="32"/>
    </row>
    <row r="86" spans="2:2" ht="15" x14ac:dyDescent="0.25">
      <c r="B86" s="32"/>
    </row>
    <row r="87" spans="2:2" ht="15" x14ac:dyDescent="0.25">
      <c r="B87" s="32"/>
    </row>
    <row r="88" spans="2:2" ht="15" x14ac:dyDescent="0.25">
      <c r="B88" s="32"/>
    </row>
    <row r="89" spans="2:2" ht="15" x14ac:dyDescent="0.25">
      <c r="B89" s="32"/>
    </row>
    <row r="90" spans="2:2" ht="15" x14ac:dyDescent="0.25">
      <c r="B90" s="32"/>
    </row>
    <row r="91" spans="2:2" ht="15" x14ac:dyDescent="0.25">
      <c r="B91" s="32"/>
    </row>
    <row r="92" spans="2:2" ht="15" x14ac:dyDescent="0.25">
      <c r="B92" s="32"/>
    </row>
    <row r="93" spans="2:2" ht="15" x14ac:dyDescent="0.25">
      <c r="B93" s="32"/>
    </row>
    <row r="94" spans="2:2" ht="15" x14ac:dyDescent="0.25">
      <c r="B94" s="32"/>
    </row>
    <row r="95" spans="2:2" ht="15" x14ac:dyDescent="0.25">
      <c r="B95" s="32"/>
    </row>
    <row r="96" spans="2:2" ht="15" x14ac:dyDescent="0.25">
      <c r="B96" s="32"/>
    </row>
    <row r="97" spans="2:2" ht="15" x14ac:dyDescent="0.25">
      <c r="B97" s="32"/>
    </row>
    <row r="98" spans="2:2" ht="15" x14ac:dyDescent="0.25">
      <c r="B98" s="32"/>
    </row>
    <row r="99" spans="2:2" ht="15" x14ac:dyDescent="0.25">
      <c r="B99" s="32"/>
    </row>
    <row r="100" spans="2:2" ht="15" x14ac:dyDescent="0.25">
      <c r="B100" s="32"/>
    </row>
    <row r="101" spans="2:2" ht="15" x14ac:dyDescent="0.25">
      <c r="B101" s="32"/>
    </row>
    <row r="102" spans="2:2" ht="15" x14ac:dyDescent="0.25">
      <c r="B102" s="32"/>
    </row>
    <row r="103" spans="2:2" ht="15" x14ac:dyDescent="0.25">
      <c r="B103" s="32"/>
    </row>
    <row r="104" spans="2:2" ht="15" x14ac:dyDescent="0.25">
      <c r="B104" s="32"/>
    </row>
    <row r="105" spans="2:2" ht="15" x14ac:dyDescent="0.25">
      <c r="B105" s="32"/>
    </row>
    <row r="106" spans="2:2" ht="15" x14ac:dyDescent="0.25">
      <c r="B106" s="32"/>
    </row>
    <row r="107" spans="2:2" ht="15" x14ac:dyDescent="0.25">
      <c r="B107" s="32"/>
    </row>
    <row r="108" spans="2:2" ht="15" x14ac:dyDescent="0.25">
      <c r="B108" s="32"/>
    </row>
    <row r="109" spans="2:2" ht="15" x14ac:dyDescent="0.25">
      <c r="B109" s="32"/>
    </row>
    <row r="110" spans="2:2" ht="15" x14ac:dyDescent="0.25">
      <c r="B110" s="32"/>
    </row>
    <row r="111" spans="2:2" ht="15" x14ac:dyDescent="0.25">
      <c r="B111" s="32"/>
    </row>
    <row r="112" spans="2:2" ht="15" x14ac:dyDescent="0.25">
      <c r="B112" s="32"/>
    </row>
    <row r="113" spans="2:2" ht="15" x14ac:dyDescent="0.25">
      <c r="B113" s="32"/>
    </row>
    <row r="114" spans="2:2" ht="15" x14ac:dyDescent="0.25">
      <c r="B114" s="32"/>
    </row>
    <row r="115" spans="2:2" ht="15" x14ac:dyDescent="0.25">
      <c r="B115" s="32"/>
    </row>
    <row r="116" spans="2:2" ht="15" x14ac:dyDescent="0.25">
      <c r="B116" s="32"/>
    </row>
    <row r="117" spans="2:2" ht="15" x14ac:dyDescent="0.25">
      <c r="B117" s="32"/>
    </row>
    <row r="118" spans="2:2" ht="15" x14ac:dyDescent="0.25">
      <c r="B118" s="32"/>
    </row>
    <row r="119" spans="2:2" ht="15" x14ac:dyDescent="0.25">
      <c r="B119" s="32"/>
    </row>
  </sheetData>
  <phoneticPr fontId="5" type="noConversion"/>
  <printOptions verticalCentered="1"/>
  <pageMargins left="0.31" right="0.34" top="0.69" bottom="0.66" header="0.51181102362204722" footer="0.51181102362204722"/>
  <pageSetup paperSize="9" scale="30" fitToHeight="2" orientation="landscape" horizontalDpi="300" verticalDpi="300" r:id="rId1"/>
  <headerFooter alignWithMargins="0"/>
  <rowBreaks count="1" manualBreakCount="1">
    <brk id="30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2"/>
  <sheetViews>
    <sheetView workbookViewId="0">
      <selection activeCell="C1" sqref="C1"/>
    </sheetView>
  </sheetViews>
  <sheetFormatPr defaultColWidth="9.109375" defaultRowHeight="13.2" x14ac:dyDescent="0.25"/>
  <cols>
    <col min="1" max="1" width="9.109375" style="1"/>
    <col min="2" max="2" width="51.109375" style="1" customWidth="1"/>
    <col min="3" max="3" width="18.88671875" style="1" customWidth="1"/>
    <col min="4" max="4" width="15.44140625" style="1" customWidth="1"/>
    <col min="5" max="5" width="17.44140625" style="1" customWidth="1"/>
    <col min="6" max="6" width="13.88671875" style="1" customWidth="1"/>
    <col min="7" max="7" width="12.88671875" style="1" customWidth="1"/>
    <col min="8" max="8" width="20.5546875" style="1" customWidth="1"/>
    <col min="9" max="9" width="18" style="1" customWidth="1"/>
    <col min="10" max="16384" width="9.109375" style="1"/>
  </cols>
  <sheetData>
    <row r="1" spans="1:5" x14ac:dyDescent="0.25">
      <c r="C1" s="207" t="s">
        <v>570</v>
      </c>
    </row>
    <row r="2" spans="1:5" ht="19.5" customHeight="1" x14ac:dyDescent="0.35">
      <c r="B2" s="35" t="s">
        <v>208</v>
      </c>
      <c r="E2" s="256"/>
    </row>
    <row r="3" spans="1:5" x14ac:dyDescent="0.25">
      <c r="E3" s="256" t="s">
        <v>0</v>
      </c>
    </row>
    <row r="4" spans="1:5" ht="13.8" thickBot="1" x14ac:dyDescent="0.3">
      <c r="B4" s="65" t="s">
        <v>6</v>
      </c>
      <c r="C4" s="65" t="s">
        <v>209</v>
      </c>
      <c r="D4" s="65" t="s">
        <v>8</v>
      </c>
      <c r="E4" s="257" t="s">
        <v>9</v>
      </c>
    </row>
    <row r="5" spans="1:5" ht="48.15" customHeight="1" x14ac:dyDescent="0.25">
      <c r="A5" s="1">
        <v>1</v>
      </c>
      <c r="B5" s="111" t="s">
        <v>210</v>
      </c>
      <c r="C5" s="112" t="s">
        <v>211</v>
      </c>
      <c r="D5" s="112" t="s">
        <v>212</v>
      </c>
      <c r="E5" s="258" t="s">
        <v>213</v>
      </c>
    </row>
    <row r="6" spans="1:5" ht="40.799999999999997" x14ac:dyDescent="0.25">
      <c r="A6" s="1">
        <v>2</v>
      </c>
      <c r="B6" s="113" t="s">
        <v>83</v>
      </c>
      <c r="C6" s="114">
        <v>89187</v>
      </c>
      <c r="D6" s="115">
        <v>4000</v>
      </c>
      <c r="E6" s="259" t="s">
        <v>369</v>
      </c>
    </row>
    <row r="7" spans="1:5" ht="13.8" x14ac:dyDescent="0.25">
      <c r="A7" s="1">
        <v>3</v>
      </c>
      <c r="B7" s="113" t="s">
        <v>84</v>
      </c>
      <c r="C7" s="114">
        <v>46555</v>
      </c>
      <c r="D7" s="115">
        <v>1000</v>
      </c>
      <c r="E7" s="259" t="s">
        <v>370</v>
      </c>
    </row>
    <row r="8" spans="1:5" ht="13.8" x14ac:dyDescent="0.25">
      <c r="A8" s="1">
        <v>4</v>
      </c>
      <c r="B8" s="113" t="s">
        <v>85</v>
      </c>
      <c r="C8" s="114">
        <v>63563</v>
      </c>
      <c r="D8" s="115">
        <v>0</v>
      </c>
      <c r="E8" s="260"/>
    </row>
    <row r="9" spans="1:5" ht="27.6" x14ac:dyDescent="0.25">
      <c r="A9" s="1">
        <v>5</v>
      </c>
      <c r="B9" s="113" t="s">
        <v>86</v>
      </c>
      <c r="C9" s="114">
        <v>40735</v>
      </c>
      <c r="D9" s="115">
        <v>1000</v>
      </c>
      <c r="E9" s="259" t="s">
        <v>371</v>
      </c>
    </row>
    <row r="10" spans="1:5" ht="13.8" x14ac:dyDescent="0.25">
      <c r="A10" s="1">
        <v>6</v>
      </c>
      <c r="B10" s="113" t="s">
        <v>133</v>
      </c>
      <c r="C10" s="114">
        <v>0</v>
      </c>
      <c r="D10" s="115">
        <v>0</v>
      </c>
      <c r="E10" s="260"/>
    </row>
    <row r="11" spans="1:5" ht="13.8" x14ac:dyDescent="0.25">
      <c r="A11" s="1">
        <v>7</v>
      </c>
      <c r="B11" s="116" t="s">
        <v>214</v>
      </c>
      <c r="C11" s="117">
        <v>7306</v>
      </c>
      <c r="D11" s="115">
        <v>0</v>
      </c>
      <c r="E11" s="260"/>
    </row>
    <row r="12" spans="1:5" ht="13.8" x14ac:dyDescent="0.25">
      <c r="A12" s="1">
        <v>8</v>
      </c>
      <c r="B12" s="39" t="s">
        <v>365</v>
      </c>
      <c r="C12" s="118">
        <f>48+70+880</f>
        <v>998</v>
      </c>
      <c r="D12" s="119">
        <v>0</v>
      </c>
      <c r="E12" s="261"/>
    </row>
    <row r="13" spans="1:5" ht="13.8" x14ac:dyDescent="0.25">
      <c r="A13" s="1">
        <v>9</v>
      </c>
      <c r="B13" s="39" t="s">
        <v>363</v>
      </c>
      <c r="C13" s="118"/>
      <c r="D13" s="119">
        <v>0</v>
      </c>
      <c r="E13" s="261"/>
    </row>
    <row r="14" spans="1:5" ht="14.4" thickBot="1" x14ac:dyDescent="0.3">
      <c r="A14" s="1">
        <v>10</v>
      </c>
      <c r="B14" s="120" t="s">
        <v>215</v>
      </c>
      <c r="C14" s="121">
        <f>SUM(C6:C13)</f>
        <v>248344</v>
      </c>
      <c r="D14" s="122">
        <f>SUM(D6:D13)</f>
        <v>6000</v>
      </c>
      <c r="E14" s="262"/>
    </row>
    <row r="15" spans="1:5" ht="26.4" x14ac:dyDescent="0.25">
      <c r="A15" s="1">
        <v>11</v>
      </c>
      <c r="B15" s="111" t="s">
        <v>216</v>
      </c>
      <c r="C15" s="123" t="s">
        <v>211</v>
      </c>
      <c r="D15" s="112" t="s">
        <v>212</v>
      </c>
      <c r="E15" s="263" t="s">
        <v>213</v>
      </c>
    </row>
    <row r="16" spans="1:5" ht="13.8" x14ac:dyDescent="0.25">
      <c r="A16" s="1">
        <v>12</v>
      </c>
      <c r="B16" s="124"/>
      <c r="C16" s="16">
        <v>500</v>
      </c>
      <c r="D16" s="16">
        <v>500</v>
      </c>
      <c r="E16" s="260" t="s">
        <v>454</v>
      </c>
    </row>
    <row r="17" spans="1:5" ht="13.8" x14ac:dyDescent="0.25">
      <c r="A17" s="1">
        <v>13</v>
      </c>
      <c r="B17" s="124"/>
      <c r="C17" s="16"/>
      <c r="D17" s="16"/>
      <c r="E17" s="260"/>
    </row>
    <row r="18" spans="1:5" ht="14.4" thickBot="1" x14ac:dyDescent="0.3">
      <c r="A18" s="1">
        <v>14</v>
      </c>
      <c r="B18" s="120" t="s">
        <v>217</v>
      </c>
      <c r="C18" s="122">
        <f>SUM(C16:C17)</f>
        <v>500</v>
      </c>
      <c r="D18" s="122">
        <f>SUM(D16:D17)</f>
        <v>500</v>
      </c>
      <c r="E18" s="262"/>
    </row>
    <row r="19" spans="1:5" ht="26.4" x14ac:dyDescent="0.25">
      <c r="A19" s="1">
        <v>15</v>
      </c>
      <c r="B19" s="111" t="s">
        <v>218</v>
      </c>
      <c r="C19" s="123" t="s">
        <v>211</v>
      </c>
      <c r="D19" s="112" t="s">
        <v>212</v>
      </c>
      <c r="E19" s="263" t="s">
        <v>213</v>
      </c>
    </row>
    <row r="20" spans="1:5" ht="13.8" x14ac:dyDescent="0.25">
      <c r="A20" s="1">
        <v>16</v>
      </c>
      <c r="B20" s="124" t="s">
        <v>219</v>
      </c>
      <c r="C20" s="16">
        <f>3135+6038</f>
        <v>9173</v>
      </c>
      <c r="D20" s="125">
        <v>4760</v>
      </c>
      <c r="E20" s="260"/>
    </row>
    <row r="21" spans="1:5" ht="13.8" x14ac:dyDescent="0.25">
      <c r="A21" s="1">
        <v>17</v>
      </c>
      <c r="B21" s="124"/>
      <c r="C21" s="16"/>
      <c r="D21" s="16"/>
      <c r="E21" s="260"/>
    </row>
    <row r="22" spans="1:5" ht="14.4" thickBot="1" x14ac:dyDescent="0.3">
      <c r="A22" s="1">
        <v>18</v>
      </c>
      <c r="B22" s="120" t="s">
        <v>220</v>
      </c>
      <c r="C22" s="122">
        <f>SUM(C20:C21)</f>
        <v>9173</v>
      </c>
      <c r="D22" s="122">
        <f>SUM(D20:D21)</f>
        <v>4760</v>
      </c>
      <c r="E22" s="264"/>
    </row>
    <row r="23" spans="1:5" ht="26.4" x14ac:dyDescent="0.25">
      <c r="A23" s="1">
        <v>19</v>
      </c>
      <c r="B23" s="126" t="s">
        <v>221</v>
      </c>
      <c r="C23" s="123" t="s">
        <v>211</v>
      </c>
      <c r="D23" s="112" t="s">
        <v>212</v>
      </c>
      <c r="E23" s="263" t="s">
        <v>213</v>
      </c>
    </row>
    <row r="24" spans="1:5" ht="13.8" x14ac:dyDescent="0.25">
      <c r="A24" s="1">
        <v>20</v>
      </c>
      <c r="B24" s="124" t="s">
        <v>222</v>
      </c>
      <c r="C24" s="127">
        <f>10064+3744</f>
        <v>13808</v>
      </c>
      <c r="D24" s="16">
        <v>0</v>
      </c>
      <c r="E24" s="265"/>
    </row>
    <row r="25" spans="1:5" ht="13.8" x14ac:dyDescent="0.25">
      <c r="A25" s="1">
        <v>21</v>
      </c>
      <c r="B25" s="124" t="s">
        <v>223</v>
      </c>
      <c r="C25" s="127">
        <f>15067+272+14432</f>
        <v>29771</v>
      </c>
      <c r="D25" s="16">
        <v>0</v>
      </c>
      <c r="E25" s="265"/>
    </row>
    <row r="26" spans="1:5" ht="14.4" thickBot="1" x14ac:dyDescent="0.3">
      <c r="A26" s="1">
        <v>22</v>
      </c>
      <c r="B26" s="120" t="s">
        <v>224</v>
      </c>
      <c r="C26" s="128">
        <f>SUM(C24:C25)</f>
        <v>43579</v>
      </c>
      <c r="D26" s="122">
        <f>SUM(D24:D25)</f>
        <v>0</v>
      </c>
      <c r="E26" s="264"/>
    </row>
    <row r="27" spans="1:5" ht="26.4" x14ac:dyDescent="0.25">
      <c r="A27" s="1">
        <v>23</v>
      </c>
      <c r="B27" s="111" t="s">
        <v>225</v>
      </c>
      <c r="C27" s="123" t="s">
        <v>211</v>
      </c>
      <c r="D27" s="112" t="s">
        <v>212</v>
      </c>
      <c r="E27" s="263" t="s">
        <v>213</v>
      </c>
    </row>
    <row r="28" spans="1:5" ht="13.8" x14ac:dyDescent="0.25">
      <c r="A28" s="1">
        <v>24</v>
      </c>
      <c r="B28" s="124" t="s">
        <v>226</v>
      </c>
      <c r="C28" s="16"/>
      <c r="D28" s="16"/>
      <c r="E28" s="260"/>
    </row>
    <row r="29" spans="1:5" s="98" customFormat="1" ht="26.4" customHeight="1" x14ac:dyDescent="0.25">
      <c r="A29" s="1">
        <v>25</v>
      </c>
      <c r="B29" s="124" t="s">
        <v>227</v>
      </c>
      <c r="C29" s="16"/>
      <c r="D29" s="16"/>
      <c r="E29" s="260"/>
    </row>
    <row r="30" spans="1:5" ht="14.4" thickBot="1" x14ac:dyDescent="0.3">
      <c r="A30" s="1">
        <v>26</v>
      </c>
      <c r="B30" s="120" t="s">
        <v>228</v>
      </c>
      <c r="C30" s="122">
        <f>SUM(C28:C29)</f>
        <v>0</v>
      </c>
      <c r="D30" s="122">
        <f>SUM(D28:D29)</f>
        <v>0</v>
      </c>
      <c r="E30" s="262"/>
    </row>
    <row r="31" spans="1:5" ht="17.399999999999999" x14ac:dyDescent="0.3">
      <c r="A31" s="1">
        <v>27</v>
      </c>
      <c r="B31" s="129" t="s">
        <v>229</v>
      </c>
      <c r="C31" s="130">
        <f>SUM(C14,C18,C22,C26,C30)</f>
        <v>301596</v>
      </c>
      <c r="D31" s="131">
        <f>SUM(D14,D18,D22,D26,D30)</f>
        <v>11260</v>
      </c>
      <c r="E31" s="266"/>
    </row>
    <row r="32" spans="1:5" x14ac:dyDescent="0.25">
      <c r="B32" s="132"/>
    </row>
  </sheetData>
  <pageMargins left="0.3" right="0.28999999999999998" top="0.74803149606299213" bottom="0.74803149606299213" header="0.31496062992125984" footer="0.31496062992125984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9"/>
  <sheetViews>
    <sheetView view="pageBreakPreview" zoomScale="60" workbookViewId="0">
      <selection activeCell="H1" sqref="H1"/>
    </sheetView>
  </sheetViews>
  <sheetFormatPr defaultColWidth="9.109375" defaultRowHeight="13.8" x14ac:dyDescent="0.25"/>
  <cols>
    <col min="1" max="1" width="9.109375" style="1"/>
    <col min="2" max="2" width="48" style="1" customWidth="1"/>
    <col min="3" max="3" width="21.44140625" style="267" customWidth="1"/>
    <col min="4" max="5" width="21.5546875" style="267" customWidth="1"/>
    <col min="6" max="6" width="49.44140625" style="73" customWidth="1"/>
    <col min="7" max="7" width="20.109375" style="267" customWidth="1"/>
    <col min="8" max="9" width="22.44140625" style="267" customWidth="1"/>
    <col min="10" max="10" width="18" style="1" customWidth="1"/>
    <col min="11" max="16384" width="9.109375" style="1"/>
  </cols>
  <sheetData>
    <row r="1" spans="1:9" x14ac:dyDescent="0.25">
      <c r="D1" s="268"/>
      <c r="E1" s="268"/>
      <c r="H1" s="207" t="s">
        <v>569</v>
      </c>
    </row>
    <row r="2" spans="1:9" ht="20.399999999999999" x14ac:dyDescent="0.35">
      <c r="B2" s="35" t="s">
        <v>121</v>
      </c>
      <c r="F2" s="269"/>
      <c r="H2" s="207"/>
    </row>
    <row r="3" spans="1:9" x14ac:dyDescent="0.25">
      <c r="H3" s="207" t="s">
        <v>95</v>
      </c>
    </row>
    <row r="4" spans="1:9" ht="60" customHeight="1" x14ac:dyDescent="0.25">
      <c r="B4" s="18" t="s">
        <v>1</v>
      </c>
      <c r="C4" s="270" t="s">
        <v>122</v>
      </c>
      <c r="D4" s="270" t="s">
        <v>123</v>
      </c>
      <c r="E4" s="270" t="s">
        <v>153</v>
      </c>
      <c r="F4" s="270" t="s">
        <v>1</v>
      </c>
      <c r="G4" s="270" t="s">
        <v>122</v>
      </c>
      <c r="H4" s="270" t="s">
        <v>123</v>
      </c>
      <c r="I4" s="270" t="s">
        <v>153</v>
      </c>
    </row>
    <row r="5" spans="1:9" x14ac:dyDescent="0.25">
      <c r="B5" s="18" t="s">
        <v>6</v>
      </c>
      <c r="C5" s="270" t="s">
        <v>7</v>
      </c>
      <c r="D5" s="270" t="s">
        <v>8</v>
      </c>
      <c r="E5" s="270" t="s">
        <v>9</v>
      </c>
      <c r="F5" s="223" t="s">
        <v>10</v>
      </c>
      <c r="G5" s="270" t="s">
        <v>11</v>
      </c>
      <c r="H5" s="270" t="s">
        <v>12</v>
      </c>
      <c r="I5" s="270" t="s">
        <v>13</v>
      </c>
    </row>
    <row r="6" spans="1:9" x14ac:dyDescent="0.25">
      <c r="A6" s="1">
        <v>1</v>
      </c>
      <c r="B6" s="133"/>
      <c r="C6" s="271"/>
      <c r="D6" s="271"/>
      <c r="E6" s="271"/>
      <c r="F6" s="272" t="s">
        <v>42</v>
      </c>
      <c r="G6" s="271">
        <f>'1 bevétel-kiadás'!C36+'1 bevétel-kiadás'!F36+'1 bevétel-kiadás'!I36+'1 bevétel-kiadás'!L36</f>
        <v>180754000</v>
      </c>
      <c r="H6" s="271">
        <f>'1 bevétel-kiadás'!D36+'1 bevétel-kiadás'!G36+'1 bevétel-kiadás'!J36+'1 bevétel-kiadás'!M36</f>
        <v>205216928</v>
      </c>
      <c r="I6" s="271">
        <f>'1 bevétel-kiadás'!Q36</f>
        <v>194442060</v>
      </c>
    </row>
    <row r="7" spans="1:9" ht="27.6" x14ac:dyDescent="0.25">
      <c r="A7" s="1">
        <v>2</v>
      </c>
      <c r="B7" s="133"/>
      <c r="C7" s="271"/>
      <c r="D7" s="271"/>
      <c r="E7" s="271"/>
      <c r="F7" s="272" t="s">
        <v>43</v>
      </c>
      <c r="G7" s="271">
        <f>'1 bevétel-kiadás'!C37+'1 bevétel-kiadás'!F37+'1 bevétel-kiadás'!I37+'1 bevétel-kiadás'!L37</f>
        <v>44043000</v>
      </c>
      <c r="H7" s="271">
        <f>'1 bevétel-kiadás'!D37+'1 bevétel-kiadás'!G37+'1 bevétel-kiadás'!J37+'1 bevétel-kiadás'!M37</f>
        <v>45757259</v>
      </c>
      <c r="I7" s="271">
        <f>'1 bevétel-kiadás'!E37+'1 bevétel-kiadás'!H37+'1 bevétel-kiadás'!K37+'1 bevétel-kiadás'!N37</f>
        <v>45757259</v>
      </c>
    </row>
    <row r="8" spans="1:9" ht="94.65" customHeight="1" x14ac:dyDescent="0.25">
      <c r="A8" s="1">
        <v>3</v>
      </c>
      <c r="B8" s="10" t="s">
        <v>377</v>
      </c>
      <c r="C8" s="271">
        <f>'1 bevétel-kiadás'!C7+'1 bevétel-kiadás'!F7+'1 bevétel-kiadás'!I7+'1 bevétel-kiadás'!L7</f>
        <v>207808000</v>
      </c>
      <c r="D8" s="271">
        <f>'1 bevétel-kiadás'!D7+'1 bevétel-kiadás'!G7+'1 bevétel-kiadás'!J7+'1 bevétel-kiadás'!M7</f>
        <v>270959834</v>
      </c>
      <c r="E8" s="271">
        <f>'1 bevétel-kiadás'!E7+'1 bevétel-kiadás'!H7+'1 bevétel-kiadás'!K7+'1 bevétel-kiadás'!N7</f>
        <v>270959834</v>
      </c>
      <c r="F8" s="273" t="s">
        <v>44</v>
      </c>
      <c r="G8" s="271">
        <f>'1 bevétel-kiadás'!C38+'1 bevétel-kiadás'!F38+'1 bevétel-kiadás'!I38+'1 bevétel-kiadás'!L38</f>
        <v>249413551</v>
      </c>
      <c r="H8" s="271">
        <f>'1 bevétel-kiadás'!P38</f>
        <v>282870632</v>
      </c>
      <c r="I8" s="271">
        <f>'1 bevétel-kiadás'!E38+'1 bevétel-kiadás'!H38+'1 bevétel-kiadás'!K38+'1 bevétel-kiadás'!N38</f>
        <v>282870632</v>
      </c>
    </row>
    <row r="9" spans="1:9" ht="41.4" x14ac:dyDescent="0.25">
      <c r="A9" s="1">
        <v>4</v>
      </c>
      <c r="B9" s="10" t="s">
        <v>378</v>
      </c>
      <c r="C9" s="271">
        <f>SUM(C10:C13)</f>
        <v>218220000</v>
      </c>
      <c r="D9" s="271">
        <f>'1 bevétel-kiadás'!D9+'1 bevétel-kiadás'!D10+'1 bevétel-kiadás'!D11+'1 bevétel-kiadás'!D12</f>
        <v>242345597</v>
      </c>
      <c r="E9" s="271">
        <f>SUM(E10:E13)</f>
        <v>242345597</v>
      </c>
      <c r="F9" s="274" t="s">
        <v>124</v>
      </c>
      <c r="G9" s="275">
        <f>'1 bevétel-kiadás'!C39</f>
        <v>175962000</v>
      </c>
      <c r="H9" s="275">
        <f>'1 bevétel-kiadás'!D39</f>
        <v>162152165</v>
      </c>
      <c r="I9" s="275">
        <f>'1 bevétel-kiadás'!E39</f>
        <v>162152165</v>
      </c>
    </row>
    <row r="10" spans="1:9" x14ac:dyDescent="0.25">
      <c r="A10" s="1">
        <v>5</v>
      </c>
      <c r="B10" s="11" t="s">
        <v>19</v>
      </c>
      <c r="C10" s="271">
        <f>'1 bevétel-kiadás'!C9</f>
        <v>211000000</v>
      </c>
      <c r="D10" s="271">
        <f>'1 bevétel-kiadás'!D9</f>
        <v>234041612</v>
      </c>
      <c r="E10" s="271">
        <f>'1 bevétel-kiadás'!E9</f>
        <v>234041612</v>
      </c>
      <c r="F10" s="272" t="s">
        <v>46</v>
      </c>
      <c r="G10" s="271">
        <f>SUM(G11:G15)</f>
        <v>75355000</v>
      </c>
      <c r="H10" s="271">
        <f>SUM(H11:H15)</f>
        <v>89307487</v>
      </c>
      <c r="I10" s="271">
        <f>SUM(I11:I15)</f>
        <v>89307487</v>
      </c>
    </row>
    <row r="11" spans="1:9" x14ac:dyDescent="0.25">
      <c r="A11" s="1">
        <v>6</v>
      </c>
      <c r="B11" s="11" t="s">
        <v>20</v>
      </c>
      <c r="C11" s="271">
        <f>'1 bevétel-kiadás'!C10</f>
        <v>0</v>
      </c>
      <c r="D11" s="271">
        <v>0</v>
      </c>
      <c r="E11" s="271">
        <f>'1 bevétel-kiadás'!E10</f>
        <v>0</v>
      </c>
      <c r="F11" s="276" t="s">
        <v>47</v>
      </c>
      <c r="G11" s="271">
        <f>'1 bevétel-kiadás'!C41</f>
        <v>3580000</v>
      </c>
      <c r="H11" s="271">
        <f>'1 bevétel-kiadás'!D41</f>
        <v>5085575</v>
      </c>
      <c r="I11" s="271">
        <f>'1 bevétel-kiadás'!E41</f>
        <v>5085575</v>
      </c>
    </row>
    <row r="12" spans="1:9" ht="27.6" x14ac:dyDescent="0.25">
      <c r="A12" s="1">
        <v>7</v>
      </c>
      <c r="B12" s="11" t="s">
        <v>21</v>
      </c>
      <c r="C12" s="271">
        <f>'1 bevétel-kiadás'!C11</f>
        <v>1220000</v>
      </c>
      <c r="D12" s="271">
        <f>'1 bevétel-kiadás'!D11</f>
        <v>997915</v>
      </c>
      <c r="E12" s="271">
        <f>'1 bevétel-kiadás'!E11</f>
        <v>997915</v>
      </c>
      <c r="F12" s="277" t="s">
        <v>48</v>
      </c>
      <c r="G12" s="271">
        <f>'1 bevétel-kiadás'!C42</f>
        <v>0</v>
      </c>
      <c r="H12" s="271">
        <f>'1 bevétel-kiadás'!D42</f>
        <v>0</v>
      </c>
      <c r="I12" s="271">
        <f>'1 bevétel-kiadás'!Q42</f>
        <v>0</v>
      </c>
    </row>
    <row r="13" spans="1:9" ht="27.6" x14ac:dyDescent="0.25">
      <c r="A13" s="1">
        <v>8</v>
      </c>
      <c r="B13" s="11" t="s">
        <v>79</v>
      </c>
      <c r="C13" s="271">
        <f>'1 bevétel-kiadás'!O12</f>
        <v>6000000</v>
      </c>
      <c r="D13" s="271">
        <f>'1 bevétel-kiadás'!P12</f>
        <v>7306070</v>
      </c>
      <c r="E13" s="271">
        <f>'1 bevétel-kiadás'!E12</f>
        <v>7306070</v>
      </c>
      <c r="F13" s="277" t="s">
        <v>556</v>
      </c>
      <c r="G13" s="278">
        <f>'1 bevétel-kiadás'!C43</f>
        <v>0</v>
      </c>
      <c r="H13" s="271">
        <f>'1 bevétel-kiadás'!D43</f>
        <v>0</v>
      </c>
      <c r="I13" s="271">
        <f>'1 bevétel-kiadás'!Q43</f>
        <v>0</v>
      </c>
    </row>
    <row r="14" spans="1:9" x14ac:dyDescent="0.25">
      <c r="A14" s="1">
        <v>9</v>
      </c>
      <c r="B14" s="10" t="s">
        <v>23</v>
      </c>
      <c r="C14" s="271">
        <f>'1 bevétel-kiadás'!C14</f>
        <v>166026551</v>
      </c>
      <c r="D14" s="271">
        <f>'1 bevétel-kiadás'!D14</f>
        <v>189508295</v>
      </c>
      <c r="E14" s="271">
        <f>'1 bevétel-kiadás'!E14</f>
        <v>189508295</v>
      </c>
      <c r="F14" s="277" t="s">
        <v>359</v>
      </c>
      <c r="G14" s="278">
        <f>'1 bevétel-kiadás'!C44</f>
        <v>0</v>
      </c>
      <c r="H14" s="271">
        <f>'1 bevétel-kiadás'!D44</f>
        <v>212584</v>
      </c>
      <c r="I14" s="271">
        <f>'1 bevétel-kiadás'!Q44</f>
        <v>212584</v>
      </c>
    </row>
    <row r="15" spans="1:9" ht="27.6" x14ac:dyDescent="0.25">
      <c r="A15" s="1">
        <v>10</v>
      </c>
      <c r="B15" s="10" t="s">
        <v>24</v>
      </c>
      <c r="C15" s="271">
        <f>'1 bevétel-kiadás'!C15</f>
        <v>14201449</v>
      </c>
      <c r="D15" s="271">
        <f>'1 bevétel-kiadás'!P15</f>
        <v>20997750</v>
      </c>
      <c r="E15" s="271">
        <f>'1 bevétel-kiadás'!Q15</f>
        <v>20997750</v>
      </c>
      <c r="F15" s="276" t="s">
        <v>49</v>
      </c>
      <c r="G15" s="271">
        <f>'1 bevétel-kiadás'!C45</f>
        <v>71775000</v>
      </c>
      <c r="H15" s="271">
        <f>'1 bevétel-kiadás'!D45</f>
        <v>84009328</v>
      </c>
      <c r="I15" s="271">
        <f>'1 bevétel-kiadás'!E45</f>
        <v>84009328</v>
      </c>
    </row>
    <row r="16" spans="1:9" ht="27.6" x14ac:dyDescent="0.25">
      <c r="A16" s="1">
        <v>11</v>
      </c>
      <c r="B16" s="10" t="s">
        <v>25</v>
      </c>
      <c r="C16" s="271">
        <f>'1 bevétel-kiadás'!C16</f>
        <v>0</v>
      </c>
      <c r="D16" s="271">
        <f>'1 bevétel-kiadás'!D16</f>
        <v>0</v>
      </c>
      <c r="E16" s="271">
        <f>'1 bevétel-kiadás'!E16</f>
        <v>0</v>
      </c>
      <c r="F16" s="279" t="s">
        <v>167</v>
      </c>
      <c r="G16" s="271">
        <f>'1 bevétel-kiadás'!C46</f>
        <v>10300000</v>
      </c>
      <c r="H16" s="271">
        <f>'1 bevétel-kiadás'!D46</f>
        <v>4134500</v>
      </c>
      <c r="I16" s="271">
        <f>'1 bevétel-kiadás'!E46</f>
        <v>4134500</v>
      </c>
    </row>
    <row r="17" spans="1:9" ht="27.6" x14ac:dyDescent="0.25">
      <c r="A17" s="1">
        <v>12</v>
      </c>
      <c r="B17" s="10" t="s">
        <v>26</v>
      </c>
      <c r="C17" s="271">
        <v>0</v>
      </c>
      <c r="D17" s="271">
        <v>0</v>
      </c>
      <c r="E17" s="271">
        <f>'1 bevétel-kiadás'!E17</f>
        <v>0</v>
      </c>
      <c r="F17" s="272" t="s">
        <v>50</v>
      </c>
      <c r="G17" s="271">
        <f>'1 bevétel-kiadás'!C47</f>
        <v>26224000</v>
      </c>
      <c r="H17" s="271">
        <f>'1 bevétel-kiadás'!D47</f>
        <v>361995342</v>
      </c>
      <c r="I17" s="271">
        <f>'1 bevétel-kiadás'!E47</f>
        <v>0</v>
      </c>
    </row>
    <row r="18" spans="1:9" x14ac:dyDescent="0.25">
      <c r="A18" s="1">
        <v>13</v>
      </c>
      <c r="B18" s="13" t="s">
        <v>27</v>
      </c>
      <c r="C18" s="271">
        <f>C8+C9+C14+C15+C16+C17</f>
        <v>606256000</v>
      </c>
      <c r="D18" s="271">
        <f>D8+D9+D14+D15+D16+D17</f>
        <v>723811476</v>
      </c>
      <c r="E18" s="271">
        <f>E8+E9+E14+E15+E16+E17</f>
        <v>723811476</v>
      </c>
      <c r="F18" s="277" t="s">
        <v>51</v>
      </c>
      <c r="G18" s="271">
        <f>'1 bevétel-kiadás'!C48</f>
        <v>25224000</v>
      </c>
      <c r="H18" s="271">
        <f>'1 bevétel-kiadás'!D48</f>
        <v>361995342</v>
      </c>
      <c r="I18" s="271">
        <v>0</v>
      </c>
    </row>
    <row r="19" spans="1:9" x14ac:dyDescent="0.25">
      <c r="A19" s="1">
        <v>14</v>
      </c>
      <c r="B19" s="133"/>
      <c r="C19" s="271"/>
      <c r="D19" s="271"/>
      <c r="E19" s="271"/>
      <c r="F19" s="277" t="s">
        <v>52</v>
      </c>
      <c r="G19" s="271">
        <f>'1 bevétel-kiadás'!O49</f>
        <v>1000000</v>
      </c>
      <c r="H19" s="271">
        <f>'1 bevétel-kiadás'!P49</f>
        <v>0</v>
      </c>
      <c r="I19" s="271">
        <v>0</v>
      </c>
    </row>
    <row r="20" spans="1:9" x14ac:dyDescent="0.25">
      <c r="A20" s="1">
        <v>15</v>
      </c>
      <c r="B20" s="133"/>
      <c r="C20" s="271"/>
      <c r="D20" s="271"/>
      <c r="E20" s="271"/>
      <c r="F20" s="280" t="s">
        <v>125</v>
      </c>
      <c r="G20" s="271">
        <f>G17+G10+G8+G7+G6+G16</f>
        <v>586089551</v>
      </c>
      <c r="H20" s="271">
        <f>H17+H10+H8+H7+H6+H16</f>
        <v>989282148</v>
      </c>
      <c r="I20" s="271">
        <f>I17+I10+I8+I7+I6+I16</f>
        <v>616511938</v>
      </c>
    </row>
    <row r="21" spans="1:9" x14ac:dyDescent="0.25">
      <c r="A21" s="1">
        <v>16</v>
      </c>
      <c r="B21" s="133"/>
      <c r="C21" s="271"/>
      <c r="D21" s="271"/>
      <c r="E21" s="271"/>
      <c r="F21" s="279" t="s">
        <v>54</v>
      </c>
      <c r="G21" s="271">
        <f>'1 bevétel-kiadás'!C51</f>
        <v>190164000</v>
      </c>
      <c r="H21" s="271">
        <f>'1 bevétel-kiadás'!D51</f>
        <v>212455257</v>
      </c>
      <c r="I21" s="271">
        <f>'1 bevétel-kiadás'!E51</f>
        <v>211547207</v>
      </c>
    </row>
    <row r="22" spans="1:9" x14ac:dyDescent="0.25">
      <c r="A22" s="1">
        <v>17</v>
      </c>
      <c r="B22" s="133"/>
      <c r="C22" s="271"/>
      <c r="D22" s="271"/>
      <c r="E22" s="271"/>
      <c r="F22" s="279" t="s">
        <v>55</v>
      </c>
      <c r="G22" s="271">
        <f>'1 bevétel-kiadás'!C52</f>
        <v>1270000</v>
      </c>
      <c r="H22" s="271">
        <f>'1 bevétel-kiadás'!D52</f>
        <v>3525800</v>
      </c>
      <c r="I22" s="271">
        <f>'1 bevétel-kiadás'!E52</f>
        <v>3525800</v>
      </c>
    </row>
    <row r="23" spans="1:9" x14ac:dyDescent="0.25">
      <c r="A23" s="1">
        <v>18</v>
      </c>
      <c r="B23" s="133"/>
      <c r="C23" s="271"/>
      <c r="D23" s="271"/>
      <c r="E23" s="271"/>
      <c r="F23" s="80"/>
      <c r="G23" s="271"/>
      <c r="H23" s="271"/>
      <c r="I23" s="271"/>
    </row>
    <row r="24" spans="1:9" ht="27.6" x14ac:dyDescent="0.25">
      <c r="A24" s="1">
        <v>19</v>
      </c>
      <c r="B24" s="133"/>
      <c r="C24" s="271"/>
      <c r="D24" s="271"/>
      <c r="E24" s="271"/>
      <c r="F24" s="281" t="s">
        <v>126</v>
      </c>
      <c r="G24" s="275"/>
      <c r="H24" s="275"/>
      <c r="I24" s="275"/>
    </row>
    <row r="25" spans="1:9" x14ac:dyDescent="0.25">
      <c r="A25" s="1">
        <v>20</v>
      </c>
      <c r="B25" s="133"/>
      <c r="C25" s="271"/>
      <c r="D25" s="271"/>
      <c r="E25" s="271"/>
      <c r="F25" s="272" t="s">
        <v>57</v>
      </c>
      <c r="G25" s="271">
        <f>SUM(G26:G29)</f>
        <v>0</v>
      </c>
      <c r="H25" s="271">
        <f>SUM(H26:H29)</f>
        <v>400000</v>
      </c>
      <c r="I25" s="271">
        <f>SUM(I26:I29)</f>
        <v>400000</v>
      </c>
    </row>
    <row r="26" spans="1:9" ht="27.6" x14ac:dyDescent="0.25">
      <c r="A26" s="1">
        <v>21</v>
      </c>
      <c r="B26" s="10" t="s">
        <v>28</v>
      </c>
      <c r="C26" s="271">
        <f>'1 bevétel-kiadás'!C19</f>
        <v>0</v>
      </c>
      <c r="D26" s="271">
        <f>'1 bevétel-kiadás'!D19</f>
        <v>290654734</v>
      </c>
      <c r="E26" s="271">
        <f>'1 bevétel-kiadás'!E19</f>
        <v>290654734</v>
      </c>
      <c r="F26" s="282" t="s">
        <v>58</v>
      </c>
      <c r="G26" s="271"/>
      <c r="H26" s="271"/>
      <c r="I26" s="271"/>
    </row>
    <row r="27" spans="1:9" ht="27.6" x14ac:dyDescent="0.25">
      <c r="A27" s="1">
        <v>22</v>
      </c>
      <c r="B27" s="10" t="s">
        <v>29</v>
      </c>
      <c r="C27" s="271">
        <f>'1 bevétel-kiadás'!C20</f>
        <v>3032642</v>
      </c>
      <c r="D27" s="271">
        <f>'1 bevétel-kiadás'!D20</f>
        <v>2766000</v>
      </c>
      <c r="E27" s="271">
        <f>'1 bevétel-kiadás'!E20</f>
        <v>2766000</v>
      </c>
      <c r="F27" s="282" t="s">
        <v>59</v>
      </c>
      <c r="G27" s="271"/>
      <c r="H27" s="271"/>
      <c r="I27" s="271"/>
    </row>
    <row r="28" spans="1:9" ht="54" customHeight="1" x14ac:dyDescent="0.25">
      <c r="A28" s="1">
        <v>23</v>
      </c>
      <c r="B28" s="10" t="s">
        <v>30</v>
      </c>
      <c r="C28" s="271">
        <f>'1 bevétel-kiadás'!C21</f>
        <v>7500000</v>
      </c>
      <c r="D28" s="271">
        <f>'1 bevétel-kiadás'!D21</f>
        <v>20565000</v>
      </c>
      <c r="E28" s="271">
        <f>'1 bevétel-kiadás'!E21</f>
        <v>20565000</v>
      </c>
      <c r="F28" s="283" t="s">
        <v>60</v>
      </c>
      <c r="G28" s="271"/>
      <c r="H28" s="271"/>
      <c r="I28" s="271"/>
    </row>
    <row r="29" spans="1:9" ht="27.6" x14ac:dyDescent="0.25">
      <c r="A29" s="1">
        <v>24</v>
      </c>
      <c r="B29" s="10" t="s">
        <v>31</v>
      </c>
      <c r="C29" s="271">
        <f>'[1]1 bevétel-kiadás'!J21</f>
        <v>0</v>
      </c>
      <c r="D29" s="271">
        <v>0</v>
      </c>
      <c r="E29" s="271">
        <f>'1 bevétel-kiadás'!E22</f>
        <v>0</v>
      </c>
      <c r="F29" s="282" t="s">
        <v>61</v>
      </c>
      <c r="G29" s="271"/>
      <c r="H29" s="271">
        <f>'1 bevétel-kiadás'!D57</f>
        <v>400000</v>
      </c>
      <c r="I29" s="271">
        <f>'1 bevétel-kiadás'!E57</f>
        <v>400000</v>
      </c>
    </row>
    <row r="30" spans="1:9" x14ac:dyDescent="0.25">
      <c r="A30" s="1">
        <v>25</v>
      </c>
      <c r="B30" s="13" t="s">
        <v>33</v>
      </c>
      <c r="C30" s="271">
        <f>SUM(C26:C29)</f>
        <v>10532642</v>
      </c>
      <c r="D30" s="271">
        <f>SUM(D26:D29)</f>
        <v>313985734</v>
      </c>
      <c r="E30" s="271">
        <f>SUM(E26:E29)</f>
        <v>313985734</v>
      </c>
      <c r="F30" s="280" t="s">
        <v>127</v>
      </c>
      <c r="G30" s="271">
        <f>G21+G22+G25</f>
        <v>191434000</v>
      </c>
      <c r="H30" s="271">
        <f>H21+H22+H25</f>
        <v>216381057</v>
      </c>
      <c r="I30" s="271">
        <f>I21+I22+I25</f>
        <v>215473007</v>
      </c>
    </row>
    <row r="31" spans="1:9" ht="27.6" x14ac:dyDescent="0.25">
      <c r="A31" s="1">
        <v>26</v>
      </c>
      <c r="B31" s="10" t="s">
        <v>34</v>
      </c>
      <c r="C31" s="271"/>
      <c r="D31" s="271"/>
      <c r="E31" s="271"/>
      <c r="F31" s="80"/>
      <c r="G31" s="271"/>
      <c r="H31" s="271"/>
      <c r="I31" s="271"/>
    </row>
    <row r="32" spans="1:9" ht="27.6" x14ac:dyDescent="0.25">
      <c r="A32" s="1">
        <v>27</v>
      </c>
      <c r="B32" s="10" t="s">
        <v>35</v>
      </c>
      <c r="C32" s="271"/>
      <c r="D32" s="271"/>
      <c r="E32" s="271"/>
      <c r="F32" s="284" t="s">
        <v>63</v>
      </c>
      <c r="G32" s="271"/>
      <c r="H32" s="271"/>
      <c r="I32" s="271"/>
    </row>
    <row r="33" spans="1:9" ht="27.6" x14ac:dyDescent="0.25">
      <c r="A33" s="1">
        <v>28</v>
      </c>
      <c r="B33" s="10" t="s">
        <v>36</v>
      </c>
      <c r="C33" s="271"/>
      <c r="D33" s="271"/>
      <c r="E33" s="271"/>
      <c r="F33" s="284" t="s">
        <v>64</v>
      </c>
      <c r="G33" s="271"/>
      <c r="H33" s="271"/>
      <c r="I33" s="271"/>
    </row>
    <row r="34" spans="1:9" x14ac:dyDescent="0.25">
      <c r="A34" s="1">
        <v>29</v>
      </c>
      <c r="B34" s="13" t="s">
        <v>37</v>
      </c>
      <c r="C34" s="271">
        <f>SUM(C31:C33)</f>
        <v>0</v>
      </c>
      <c r="D34" s="271">
        <f>SUM(D31:D33)</f>
        <v>0</v>
      </c>
      <c r="E34" s="271">
        <f>SUM(E31:E33)</f>
        <v>0</v>
      </c>
      <c r="F34" s="285" t="s">
        <v>37</v>
      </c>
      <c r="G34" s="271">
        <f>SUM(G32:G33)</f>
        <v>0</v>
      </c>
      <c r="H34" s="271">
        <f>SUM(H32:H33)</f>
        <v>0</v>
      </c>
      <c r="I34" s="271">
        <f>SUM(I32:I33)</f>
        <v>0</v>
      </c>
    </row>
    <row r="35" spans="1:9" x14ac:dyDescent="0.25">
      <c r="A35" s="1">
        <v>30</v>
      </c>
      <c r="B35" s="14" t="s">
        <v>128</v>
      </c>
      <c r="C35" s="271">
        <f>C34+C30+C18</f>
        <v>616788642</v>
      </c>
      <c r="D35" s="271">
        <f>D34+D30+D18</f>
        <v>1037797210</v>
      </c>
      <c r="E35" s="271">
        <f>E34+E30+E18</f>
        <v>1037797210</v>
      </c>
      <c r="F35" s="286" t="s">
        <v>129</v>
      </c>
      <c r="G35" s="271">
        <f>G34+G20+G30</f>
        <v>777523551</v>
      </c>
      <c r="H35" s="271">
        <f>H34+H20+H30</f>
        <v>1205663205</v>
      </c>
      <c r="I35" s="271">
        <f>I34+I20+I30</f>
        <v>831984945</v>
      </c>
    </row>
    <row r="36" spans="1:9" ht="68.25" customHeight="1" x14ac:dyDescent="0.25">
      <c r="A36" s="1">
        <v>31</v>
      </c>
      <c r="B36" s="15" t="s">
        <v>39</v>
      </c>
      <c r="C36" s="271">
        <f>'1 bevétel-kiadás'!O27</f>
        <v>166934358</v>
      </c>
      <c r="D36" s="271">
        <f>'1 bevétel-kiadás'!P27</f>
        <v>166934082</v>
      </c>
      <c r="E36" s="271">
        <f>'1 bevétel-kiadás'!Q27</f>
        <v>166934082</v>
      </c>
      <c r="F36" s="287" t="s">
        <v>39</v>
      </c>
      <c r="G36" s="271"/>
      <c r="H36" s="271"/>
      <c r="I36" s="271"/>
    </row>
    <row r="37" spans="1:9" x14ac:dyDescent="0.25">
      <c r="A37" s="1">
        <v>32</v>
      </c>
      <c r="B37" s="15" t="s">
        <v>40</v>
      </c>
      <c r="C37" s="271"/>
      <c r="D37" s="271">
        <f>'1 bevétel-kiadás'!D26</f>
        <v>8174138</v>
      </c>
      <c r="E37" s="271">
        <f>'1 bevétel-kiadás'!E26</f>
        <v>8174138</v>
      </c>
      <c r="F37" s="287" t="s">
        <v>66</v>
      </c>
      <c r="G37" s="271">
        <f>'1 bevétel-kiadás'!C60</f>
        <v>6199449</v>
      </c>
      <c r="H37" s="271">
        <f>'1 bevétel-kiadás'!D60</f>
        <v>7242225</v>
      </c>
      <c r="I37" s="271">
        <f>'1 bevétel-kiadás'!E60</f>
        <v>7242225</v>
      </c>
    </row>
    <row r="38" spans="1:9" x14ac:dyDescent="0.25">
      <c r="A38" s="1">
        <v>33</v>
      </c>
      <c r="B38" s="17" t="s">
        <v>130</v>
      </c>
      <c r="C38" s="271">
        <f>C35+C37+C36</f>
        <v>783723000</v>
      </c>
      <c r="D38" s="271">
        <f>D35+D37+D36</f>
        <v>1212905430</v>
      </c>
      <c r="E38" s="271">
        <f>E35+E37+E36</f>
        <v>1212905430</v>
      </c>
      <c r="F38" s="288" t="s">
        <v>131</v>
      </c>
      <c r="G38" s="271">
        <f>G37+G35+G36</f>
        <v>783723000</v>
      </c>
      <c r="H38" s="271">
        <f>H37+H35+H36</f>
        <v>1212905430</v>
      </c>
      <c r="I38" s="271">
        <f>I37+I35+I36</f>
        <v>839227170</v>
      </c>
    </row>
    <row r="39" spans="1:9" ht="97.5" customHeight="1" x14ac:dyDescent="0.3">
      <c r="A39" s="1">
        <v>37</v>
      </c>
      <c r="B39" s="97" t="s">
        <v>376</v>
      </c>
      <c r="C39" s="271"/>
      <c r="E39" s="267">
        <f>E38-I38</f>
        <v>373678260</v>
      </c>
      <c r="F39" s="289" t="s">
        <v>132</v>
      </c>
      <c r="G39" s="271"/>
      <c r="H39" s="290"/>
      <c r="I39" s="291"/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56" orientation="landscape" horizontalDpi="200" verticalDpi="200" r:id="rId1"/>
  <rowBreaks count="1" manualBreakCount="1">
    <brk id="2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1"/>
  <sheetViews>
    <sheetView workbookViewId="0">
      <selection activeCell="E1" sqref="E1"/>
    </sheetView>
  </sheetViews>
  <sheetFormatPr defaultColWidth="8.88671875" defaultRowHeight="13.2" x14ac:dyDescent="0.25"/>
  <cols>
    <col min="1" max="1" width="3.5546875" style="1" customWidth="1"/>
    <col min="2" max="2" width="77.44140625" style="1" customWidth="1"/>
    <col min="3" max="3" width="18" style="1" customWidth="1"/>
    <col min="4" max="5" width="16.44140625" style="1" customWidth="1"/>
    <col min="6" max="6" width="15.5546875" style="1" customWidth="1"/>
    <col min="7" max="7" width="19.44140625" style="1" customWidth="1"/>
    <col min="8" max="16384" width="8.88671875" style="1"/>
  </cols>
  <sheetData>
    <row r="1" spans="1:9" x14ac:dyDescent="0.25">
      <c r="B1" s="135"/>
      <c r="C1" s="5"/>
      <c r="E1" s="207" t="s">
        <v>571</v>
      </c>
    </row>
    <row r="2" spans="1:9" ht="24.75" customHeight="1" x14ac:dyDescent="0.3">
      <c r="B2" s="308" t="s">
        <v>456</v>
      </c>
      <c r="C2" s="309"/>
      <c r="D2" s="136"/>
      <c r="E2" s="207"/>
      <c r="F2" s="136"/>
      <c r="G2" s="136"/>
      <c r="H2" s="137"/>
      <c r="I2" s="137"/>
    </row>
    <row r="3" spans="1:9" ht="23.25" customHeight="1" x14ac:dyDescent="0.3">
      <c r="B3" s="310" t="s">
        <v>345</v>
      </c>
      <c r="C3" s="309"/>
      <c r="D3" s="136"/>
      <c r="E3" s="207" t="s">
        <v>95</v>
      </c>
      <c r="F3" s="136"/>
      <c r="G3" s="136"/>
      <c r="H3" s="137"/>
      <c r="I3" s="137"/>
    </row>
    <row r="4" spans="1:9" ht="39.6" x14ac:dyDescent="0.25">
      <c r="B4" s="139" t="s">
        <v>1</v>
      </c>
      <c r="C4" s="140" t="s">
        <v>231</v>
      </c>
      <c r="D4" s="141" t="s">
        <v>559</v>
      </c>
      <c r="E4" s="141" t="s">
        <v>252</v>
      </c>
      <c r="F4" s="141" t="s">
        <v>253</v>
      </c>
      <c r="G4" s="141" t="s">
        <v>105</v>
      </c>
      <c r="H4" s="137"/>
      <c r="I4" s="137"/>
    </row>
    <row r="5" spans="1:9" ht="13.8" x14ac:dyDescent="0.25">
      <c r="B5" s="139" t="s">
        <v>347</v>
      </c>
      <c r="C5" s="140" t="s">
        <v>7</v>
      </c>
      <c r="D5" s="141" t="s">
        <v>8</v>
      </c>
      <c r="E5" s="141" t="s">
        <v>9</v>
      </c>
      <c r="F5" s="141" t="s">
        <v>10</v>
      </c>
      <c r="G5" s="141" t="s">
        <v>11</v>
      </c>
      <c r="H5" s="137"/>
      <c r="I5" s="137"/>
    </row>
    <row r="6" spans="1:9" ht="15.75" customHeight="1" x14ac:dyDescent="0.25">
      <c r="A6" s="1">
        <v>1</v>
      </c>
      <c r="B6" s="142" t="s">
        <v>353</v>
      </c>
      <c r="C6" s="303">
        <v>168713379</v>
      </c>
      <c r="D6" s="303">
        <v>384100</v>
      </c>
      <c r="E6" s="303">
        <v>1759094</v>
      </c>
      <c r="F6" s="303">
        <v>1356381</v>
      </c>
      <c r="G6" s="304">
        <f t="shared" ref="G6:G11" si="0">SUM(C6:F6)</f>
        <v>172212954</v>
      </c>
    </row>
    <row r="7" spans="1:9" ht="15" x14ac:dyDescent="0.25">
      <c r="A7" s="1">
        <v>2</v>
      </c>
      <c r="B7" s="142" t="s">
        <v>354</v>
      </c>
      <c r="C7" s="303">
        <v>831611772</v>
      </c>
      <c r="D7" s="303">
        <v>64944642</v>
      </c>
      <c r="E7" s="303">
        <v>205818617</v>
      </c>
      <c r="F7" s="303">
        <v>92417671</v>
      </c>
      <c r="G7" s="304">
        <f t="shared" si="0"/>
        <v>1194792702</v>
      </c>
    </row>
    <row r="8" spans="1:9" ht="15" x14ac:dyDescent="0.25">
      <c r="A8" s="1">
        <v>3</v>
      </c>
      <c r="B8" s="142" t="s">
        <v>357</v>
      </c>
      <c r="C8" s="303">
        <v>-694572</v>
      </c>
      <c r="D8" s="305">
        <v>-875106</v>
      </c>
      <c r="E8" s="303">
        <v>-2750</v>
      </c>
      <c r="F8" s="303">
        <v>-364965</v>
      </c>
      <c r="G8" s="304">
        <f t="shared" si="0"/>
        <v>-1937393</v>
      </c>
    </row>
    <row r="9" spans="1:9" ht="15" x14ac:dyDescent="0.25">
      <c r="A9" s="1">
        <v>4</v>
      </c>
      <c r="B9" s="142" t="s">
        <v>355</v>
      </c>
      <c r="C9" s="303"/>
      <c r="D9" s="303"/>
      <c r="E9" s="303"/>
      <c r="F9" s="303"/>
      <c r="G9" s="304">
        <f t="shared" si="0"/>
        <v>0</v>
      </c>
    </row>
    <row r="10" spans="1:9" ht="15" x14ac:dyDescent="0.25">
      <c r="A10" s="1">
        <v>5</v>
      </c>
      <c r="B10" s="142" t="s">
        <v>356</v>
      </c>
      <c r="C10" s="303">
        <v>-630826288</v>
      </c>
      <c r="D10" s="303">
        <v>-64121061</v>
      </c>
      <c r="E10" s="303">
        <v>-199851188</v>
      </c>
      <c r="F10" s="303">
        <v>-93224987</v>
      </c>
      <c r="G10" s="304">
        <f t="shared" si="0"/>
        <v>-988023524</v>
      </c>
    </row>
    <row r="11" spans="1:9" ht="15" x14ac:dyDescent="0.25">
      <c r="A11" s="1">
        <v>6</v>
      </c>
      <c r="B11" s="142" t="s">
        <v>373</v>
      </c>
      <c r="C11" s="303">
        <v>-461228</v>
      </c>
      <c r="D11" s="303">
        <v>0</v>
      </c>
      <c r="E11" s="303">
        <v>0</v>
      </c>
      <c r="F11" s="303">
        <v>0</v>
      </c>
      <c r="G11" s="304">
        <f t="shared" si="0"/>
        <v>-461228</v>
      </c>
    </row>
    <row r="12" spans="1:9" ht="15" x14ac:dyDescent="0.25">
      <c r="A12" s="1">
        <v>7</v>
      </c>
      <c r="B12" s="145" t="s">
        <v>346</v>
      </c>
      <c r="C12" s="304">
        <f>SUM(C6:C11)</f>
        <v>368343063</v>
      </c>
      <c r="D12" s="304">
        <f>SUM(D6:D11)</f>
        <v>332575</v>
      </c>
      <c r="E12" s="304">
        <f>SUM(E6:E11)</f>
        <v>7723773</v>
      </c>
      <c r="F12" s="304">
        <f>SUM(F6:F11)</f>
        <v>184100</v>
      </c>
      <c r="G12" s="304">
        <f>SUM(G6:G11)</f>
        <v>376583511</v>
      </c>
    </row>
    <row r="13" spans="1:9" ht="13.8" x14ac:dyDescent="0.25">
      <c r="B13" s="146"/>
      <c r="C13" s="146"/>
      <c r="D13" s="146"/>
      <c r="E13" s="146"/>
      <c r="F13" s="146"/>
      <c r="G13" s="146"/>
      <c r="H13" s="146"/>
    </row>
    <row r="14" spans="1:9" ht="13.8" x14ac:dyDescent="0.25">
      <c r="B14" s="146"/>
      <c r="C14" s="146"/>
      <c r="D14" s="146"/>
      <c r="E14" s="146"/>
      <c r="F14" s="146"/>
      <c r="G14" s="146"/>
      <c r="H14" s="146"/>
    </row>
    <row r="15" spans="1:9" ht="13.8" x14ac:dyDescent="0.25">
      <c r="B15" s="146"/>
      <c r="C15" s="146"/>
      <c r="D15" s="146"/>
      <c r="E15" s="146"/>
      <c r="F15" s="146"/>
      <c r="G15" s="146"/>
      <c r="H15" s="146"/>
    </row>
    <row r="16" spans="1:9" ht="13.8" x14ac:dyDescent="0.25">
      <c r="B16" s="146"/>
      <c r="C16" s="146"/>
      <c r="D16" s="146"/>
      <c r="E16" s="146"/>
      <c r="F16" s="146"/>
      <c r="G16" s="146"/>
      <c r="H16" s="146"/>
    </row>
    <row r="17" spans="2:8" ht="13.8" x14ac:dyDescent="0.25">
      <c r="B17" s="146"/>
      <c r="C17" s="146"/>
      <c r="D17" s="146"/>
      <c r="E17" s="146"/>
      <c r="F17" s="146"/>
      <c r="G17" s="146"/>
      <c r="H17" s="146"/>
    </row>
    <row r="18" spans="2:8" ht="13.8" x14ac:dyDescent="0.25">
      <c r="B18" s="146"/>
      <c r="C18" s="146"/>
      <c r="D18" s="146"/>
      <c r="E18" s="146"/>
      <c r="F18" s="146"/>
      <c r="G18" s="146"/>
      <c r="H18" s="146"/>
    </row>
    <row r="19" spans="2:8" ht="13.8" x14ac:dyDescent="0.25">
      <c r="B19" s="146"/>
      <c r="C19" s="146"/>
      <c r="D19" s="146"/>
      <c r="E19" s="146"/>
      <c r="F19" s="146"/>
      <c r="G19" s="146"/>
      <c r="H19" s="146"/>
    </row>
    <row r="20" spans="2:8" ht="13.8" x14ac:dyDescent="0.25">
      <c r="B20" s="146"/>
      <c r="C20" s="146"/>
      <c r="D20" s="146"/>
      <c r="E20" s="146"/>
      <c r="F20" s="146"/>
      <c r="G20" s="146"/>
      <c r="H20" s="146"/>
    </row>
    <row r="21" spans="2:8" ht="13.8" x14ac:dyDescent="0.25">
      <c r="B21" s="146"/>
      <c r="C21" s="146"/>
      <c r="D21" s="146"/>
      <c r="E21" s="146"/>
      <c r="F21" s="146"/>
      <c r="G21" s="146"/>
    </row>
    <row r="22" spans="2:8" ht="13.8" x14ac:dyDescent="0.25">
      <c r="B22" s="146"/>
      <c r="C22" s="146"/>
      <c r="D22" s="146"/>
      <c r="E22" s="146"/>
      <c r="F22" s="146"/>
      <c r="G22" s="146"/>
    </row>
    <row r="23" spans="2:8" ht="13.8" x14ac:dyDescent="0.25">
      <c r="B23" s="146"/>
      <c r="C23" s="146"/>
      <c r="D23" s="146"/>
      <c r="E23" s="146"/>
      <c r="F23" s="146"/>
      <c r="G23" s="146"/>
    </row>
    <row r="24" spans="2:8" ht="13.8" x14ac:dyDescent="0.25">
      <c r="B24" s="146"/>
      <c r="C24" s="146"/>
      <c r="D24" s="146"/>
      <c r="E24" s="146"/>
      <c r="F24" s="146"/>
      <c r="G24" s="146"/>
    </row>
    <row r="25" spans="2:8" ht="13.8" x14ac:dyDescent="0.25">
      <c r="B25" s="146"/>
      <c r="C25" s="146"/>
      <c r="D25" s="146"/>
      <c r="E25" s="146"/>
      <c r="F25" s="146"/>
      <c r="G25" s="146"/>
    </row>
    <row r="26" spans="2:8" ht="13.8" x14ac:dyDescent="0.25">
      <c r="B26" s="146"/>
      <c r="C26" s="146"/>
      <c r="D26" s="146"/>
      <c r="E26" s="146"/>
      <c r="F26" s="146"/>
      <c r="G26" s="146"/>
    </row>
    <row r="27" spans="2:8" ht="13.8" x14ac:dyDescent="0.25">
      <c r="B27" s="146"/>
      <c r="C27" s="146"/>
      <c r="D27" s="146"/>
      <c r="E27" s="146"/>
      <c r="F27" s="146"/>
      <c r="G27" s="146"/>
    </row>
    <row r="28" spans="2:8" ht="13.8" x14ac:dyDescent="0.25">
      <c r="B28" s="146"/>
      <c r="C28" s="146"/>
      <c r="D28" s="146"/>
      <c r="E28" s="146"/>
      <c r="F28" s="146"/>
      <c r="G28" s="146"/>
    </row>
    <row r="29" spans="2:8" ht="13.8" x14ac:dyDescent="0.25">
      <c r="B29" s="146"/>
      <c r="C29" s="146"/>
      <c r="D29" s="146"/>
      <c r="E29" s="146"/>
      <c r="F29" s="146"/>
      <c r="G29" s="146"/>
    </row>
    <row r="30" spans="2:8" ht="13.8" x14ac:dyDescent="0.25">
      <c r="B30" s="146"/>
      <c r="C30" s="146"/>
      <c r="D30" s="146"/>
      <c r="E30" s="146"/>
      <c r="F30" s="146"/>
      <c r="G30" s="146"/>
    </row>
    <row r="31" spans="2:8" ht="13.8" x14ac:dyDescent="0.25">
      <c r="B31" s="146"/>
      <c r="C31" s="146"/>
      <c r="D31" s="146"/>
      <c r="E31" s="146"/>
      <c r="F31" s="146"/>
      <c r="G31" s="146"/>
    </row>
    <row r="32" spans="2:8" ht="13.8" x14ac:dyDescent="0.25">
      <c r="B32" s="146"/>
      <c r="C32" s="146"/>
      <c r="D32" s="146"/>
      <c r="E32" s="146"/>
      <c r="F32" s="146"/>
      <c r="G32" s="146"/>
    </row>
    <row r="33" spans="2:7" ht="13.8" x14ac:dyDescent="0.25">
      <c r="B33" s="146"/>
      <c r="C33" s="146"/>
      <c r="D33" s="146"/>
      <c r="E33" s="146"/>
      <c r="F33" s="146"/>
      <c r="G33" s="146"/>
    </row>
    <row r="34" spans="2:7" ht="13.8" x14ac:dyDescent="0.25">
      <c r="B34" s="146"/>
      <c r="C34" s="146"/>
      <c r="D34" s="146"/>
      <c r="E34" s="146"/>
      <c r="F34" s="146"/>
      <c r="G34" s="146"/>
    </row>
    <row r="35" spans="2:7" ht="13.8" x14ac:dyDescent="0.25">
      <c r="B35" s="146"/>
      <c r="C35" s="146"/>
      <c r="D35" s="146"/>
      <c r="E35" s="146"/>
      <c r="F35" s="146"/>
      <c r="G35" s="146"/>
    </row>
    <row r="36" spans="2:7" ht="13.8" x14ac:dyDescent="0.25">
      <c r="B36" s="146"/>
      <c r="C36" s="146"/>
      <c r="D36" s="146"/>
      <c r="E36" s="146"/>
      <c r="F36" s="146"/>
      <c r="G36" s="146"/>
    </row>
    <row r="37" spans="2:7" ht="13.8" x14ac:dyDescent="0.25">
      <c r="B37" s="146"/>
      <c r="C37" s="146"/>
      <c r="D37" s="146"/>
      <c r="E37" s="146"/>
      <c r="F37" s="146"/>
      <c r="G37" s="146"/>
    </row>
    <row r="38" spans="2:7" ht="13.8" x14ac:dyDescent="0.25">
      <c r="B38" s="146"/>
      <c r="C38" s="146"/>
      <c r="D38" s="146"/>
      <c r="E38" s="146"/>
      <c r="F38" s="146"/>
      <c r="G38" s="146"/>
    </row>
    <row r="39" spans="2:7" ht="13.8" x14ac:dyDescent="0.25">
      <c r="B39" s="146"/>
      <c r="C39" s="146"/>
      <c r="D39" s="146"/>
      <c r="E39" s="146"/>
      <c r="F39" s="146"/>
      <c r="G39" s="146"/>
    </row>
    <row r="40" spans="2:7" ht="13.8" x14ac:dyDescent="0.25">
      <c r="B40" s="146"/>
      <c r="C40" s="146"/>
      <c r="D40" s="146"/>
      <c r="E40" s="146"/>
      <c r="F40" s="146"/>
      <c r="G40" s="146"/>
    </row>
    <row r="41" spans="2:7" ht="13.8" x14ac:dyDescent="0.25">
      <c r="B41" s="146"/>
      <c r="C41" s="146"/>
      <c r="D41" s="146"/>
      <c r="E41" s="146"/>
      <c r="F41" s="146"/>
      <c r="G41" s="146"/>
    </row>
  </sheetData>
  <mergeCells count="2">
    <mergeCell ref="B2:C2"/>
    <mergeCell ref="B3:C3"/>
  </mergeCells>
  <pageMargins left="0.19685039370078741" right="0.27559055118110237" top="0.74803149606299213" bottom="0.74803149606299213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83"/>
  <sheetViews>
    <sheetView workbookViewId="0">
      <selection activeCell="F1" sqref="F1"/>
    </sheetView>
  </sheetViews>
  <sheetFormatPr defaultColWidth="8.88671875" defaultRowHeight="13.2" x14ac:dyDescent="0.25"/>
  <cols>
    <col min="1" max="1" width="5.109375" style="1" customWidth="1"/>
    <col min="2" max="2" width="67.109375" style="1" customWidth="1"/>
    <col min="3" max="3" width="15.44140625" style="1" customWidth="1"/>
    <col min="4" max="4" width="15.88671875" style="1" customWidth="1"/>
    <col min="5" max="5" width="17.44140625" style="1" customWidth="1"/>
    <col min="6" max="6" width="16.44140625" style="1" customWidth="1"/>
    <col min="7" max="7" width="19.6640625" style="1" customWidth="1"/>
    <col min="8" max="16384" width="8.88671875" style="1"/>
  </cols>
  <sheetData>
    <row r="1" spans="1:8" x14ac:dyDescent="0.25">
      <c r="F1" s="207" t="s">
        <v>572</v>
      </c>
    </row>
    <row r="2" spans="1:8" ht="27.75" customHeight="1" x14ac:dyDescent="0.3">
      <c r="B2" s="311" t="s">
        <v>456</v>
      </c>
      <c r="C2" s="312"/>
      <c r="D2" s="312"/>
      <c r="E2" s="312"/>
      <c r="F2" s="313"/>
      <c r="G2" s="313"/>
    </row>
    <row r="3" spans="1:8" ht="23.25" customHeight="1" x14ac:dyDescent="0.3">
      <c r="B3" s="310" t="s">
        <v>230</v>
      </c>
      <c r="C3" s="312"/>
      <c r="D3" s="312"/>
      <c r="E3" s="312"/>
      <c r="F3" s="313"/>
      <c r="G3" s="313"/>
    </row>
    <row r="4" spans="1:8" ht="23.25" customHeight="1" x14ac:dyDescent="0.3">
      <c r="B4" s="236"/>
      <c r="C4" s="237"/>
      <c r="D4" s="237"/>
      <c r="E4" s="237"/>
      <c r="F4" s="207"/>
      <c r="G4" s="238"/>
    </row>
    <row r="5" spans="1:8" x14ac:dyDescent="0.25">
      <c r="F5" s="207"/>
    </row>
    <row r="6" spans="1:8" x14ac:dyDescent="0.25">
      <c r="F6" s="207" t="s">
        <v>95</v>
      </c>
    </row>
    <row r="7" spans="1:8" ht="39.6" x14ac:dyDescent="0.25">
      <c r="B7" s="140" t="s">
        <v>1</v>
      </c>
      <c r="C7" s="140" t="s">
        <v>231</v>
      </c>
      <c r="D7" s="141" t="s">
        <v>559</v>
      </c>
      <c r="E7" s="141" t="s">
        <v>252</v>
      </c>
      <c r="F7" s="141" t="s">
        <v>457</v>
      </c>
      <c r="G7" s="148" t="s">
        <v>105</v>
      </c>
      <c r="H7" s="146"/>
    </row>
    <row r="8" spans="1:8" ht="13.8" x14ac:dyDescent="0.25">
      <c r="B8" s="140" t="s">
        <v>255</v>
      </c>
      <c r="C8" s="140" t="s">
        <v>7</v>
      </c>
      <c r="D8" s="140" t="s">
        <v>8</v>
      </c>
      <c r="E8" s="140" t="s">
        <v>9</v>
      </c>
      <c r="F8" s="140" t="s">
        <v>10</v>
      </c>
      <c r="G8" s="140" t="s">
        <v>11</v>
      </c>
      <c r="H8" s="146"/>
    </row>
    <row r="9" spans="1:8" ht="13.8" x14ac:dyDescent="0.25">
      <c r="A9" s="1">
        <v>1</v>
      </c>
      <c r="B9" s="149" t="s">
        <v>232</v>
      </c>
      <c r="C9" s="298">
        <v>836768445</v>
      </c>
      <c r="D9" s="301">
        <v>450123</v>
      </c>
      <c r="E9" s="298">
        <v>171351360</v>
      </c>
      <c r="F9" s="298">
        <v>29227282</v>
      </c>
      <c r="G9" s="301">
        <f>SUM(C9:F9)</f>
        <v>1037797210</v>
      </c>
      <c r="H9" s="146"/>
    </row>
    <row r="10" spans="1:8" ht="13.8" x14ac:dyDescent="0.25">
      <c r="A10" s="1">
        <v>2</v>
      </c>
      <c r="B10" s="149" t="s">
        <v>233</v>
      </c>
      <c r="C10" s="298">
        <v>474787709</v>
      </c>
      <c r="D10" s="301">
        <v>64121061</v>
      </c>
      <c r="E10" s="298">
        <v>199851188</v>
      </c>
      <c r="F10" s="298">
        <v>93224987</v>
      </c>
      <c r="G10" s="301">
        <f>SUM(C10:F10)</f>
        <v>831984945</v>
      </c>
      <c r="H10" s="146"/>
    </row>
    <row r="11" spans="1:8" ht="13.8" x14ac:dyDescent="0.25">
      <c r="A11" s="1">
        <v>3</v>
      </c>
      <c r="B11" s="151" t="s">
        <v>234</v>
      </c>
      <c r="C11" s="290">
        <f>C9-C10</f>
        <v>361980736</v>
      </c>
      <c r="D11" s="290">
        <f>D9-D10</f>
        <v>-63670938</v>
      </c>
      <c r="E11" s="290">
        <f>E9-E10</f>
        <v>-28499828</v>
      </c>
      <c r="F11" s="290">
        <f>F9-F10</f>
        <v>-63997705</v>
      </c>
      <c r="G11" s="290">
        <f>G9-G10</f>
        <v>205812265</v>
      </c>
      <c r="H11" s="146"/>
    </row>
    <row r="12" spans="1:8" ht="13.8" x14ac:dyDescent="0.25">
      <c r="A12" s="1">
        <v>4</v>
      </c>
      <c r="B12" s="149" t="s">
        <v>235</v>
      </c>
      <c r="C12" s="298">
        <v>170993496</v>
      </c>
      <c r="D12" s="301">
        <v>65353424</v>
      </c>
      <c r="E12" s="298">
        <v>35759815</v>
      </c>
      <c r="F12" s="298">
        <v>65153647</v>
      </c>
      <c r="G12" s="301">
        <f>SUM(C12:F12)</f>
        <v>337260382</v>
      </c>
      <c r="H12" s="146"/>
    </row>
    <row r="13" spans="1:8" ht="13.8" x14ac:dyDescent="0.25">
      <c r="A13" s="1">
        <v>5</v>
      </c>
      <c r="B13" s="149" t="s">
        <v>236</v>
      </c>
      <c r="C13" s="298">
        <v>169394390</v>
      </c>
      <c r="D13" s="301"/>
      <c r="E13" s="301"/>
      <c r="F13" s="301"/>
      <c r="G13" s="301">
        <f>SUM(C13:F13)</f>
        <v>169394390</v>
      </c>
      <c r="H13" s="146"/>
    </row>
    <row r="14" spans="1:8" ht="13.8" x14ac:dyDescent="0.25">
      <c r="A14" s="1">
        <v>6</v>
      </c>
      <c r="B14" s="151" t="s">
        <v>237</v>
      </c>
      <c r="C14" s="290">
        <f>C12-C13</f>
        <v>1599106</v>
      </c>
      <c r="D14" s="290">
        <f>D12-D13</f>
        <v>65353424</v>
      </c>
      <c r="E14" s="290">
        <f>E12-E13</f>
        <v>35759815</v>
      </c>
      <c r="F14" s="290">
        <f>F12-F13</f>
        <v>65153647</v>
      </c>
      <c r="G14" s="290">
        <f>G12-G13</f>
        <v>167865992</v>
      </c>
      <c r="H14" s="146"/>
    </row>
    <row r="15" spans="1:8" ht="13.8" x14ac:dyDescent="0.25">
      <c r="A15" s="1">
        <v>7</v>
      </c>
      <c r="B15" s="153" t="s">
        <v>238</v>
      </c>
      <c r="C15" s="299">
        <f>C14+C11</f>
        <v>363579842</v>
      </c>
      <c r="D15" s="299">
        <f>D14+D11</f>
        <v>1682486</v>
      </c>
      <c r="E15" s="299">
        <f>E14+E11</f>
        <v>7259987</v>
      </c>
      <c r="F15" s="299">
        <f>F14+F11</f>
        <v>1155942</v>
      </c>
      <c r="G15" s="299">
        <f>G14+G11</f>
        <v>373678257</v>
      </c>
      <c r="H15" s="146"/>
    </row>
    <row r="16" spans="1:8" ht="13.8" x14ac:dyDescent="0.25">
      <c r="A16" s="1">
        <v>8</v>
      </c>
      <c r="B16" s="149" t="s">
        <v>239</v>
      </c>
      <c r="C16" s="298">
        <v>0</v>
      </c>
      <c r="D16" s="298">
        <v>0</v>
      </c>
      <c r="E16" s="298">
        <v>0</v>
      </c>
      <c r="F16" s="298">
        <v>0</v>
      </c>
      <c r="G16" s="301">
        <f>SUM(C16:F16)</f>
        <v>0</v>
      </c>
      <c r="H16" s="146"/>
    </row>
    <row r="17" spans="1:8" ht="13.8" x14ac:dyDescent="0.25">
      <c r="A17" s="1">
        <v>9</v>
      </c>
      <c r="B17" s="149" t="s">
        <v>240</v>
      </c>
      <c r="C17" s="298">
        <v>0</v>
      </c>
      <c r="D17" s="298">
        <v>0</v>
      </c>
      <c r="E17" s="298">
        <v>0</v>
      </c>
      <c r="F17" s="298">
        <v>0</v>
      </c>
      <c r="G17" s="301">
        <f>SUM(C17:F17)</f>
        <v>0</v>
      </c>
      <c r="H17" s="146"/>
    </row>
    <row r="18" spans="1:8" ht="13.8" x14ac:dyDescent="0.25">
      <c r="A18" s="1">
        <v>10</v>
      </c>
      <c r="B18" s="151" t="s">
        <v>241</v>
      </c>
      <c r="C18" s="290">
        <f>C16-C17</f>
        <v>0</v>
      </c>
      <c r="D18" s="290">
        <f>D16-D17</f>
        <v>0</v>
      </c>
      <c r="E18" s="290">
        <f>E16-E17</f>
        <v>0</v>
      </c>
      <c r="F18" s="290">
        <f>F16-F17</f>
        <v>0</v>
      </c>
      <c r="G18" s="290">
        <f>G16-G17</f>
        <v>0</v>
      </c>
      <c r="H18" s="146"/>
    </row>
    <row r="19" spans="1:8" ht="13.8" x14ac:dyDescent="0.25">
      <c r="A19" s="1">
        <v>11</v>
      </c>
      <c r="B19" s="149" t="s">
        <v>242</v>
      </c>
      <c r="C19" s="298">
        <v>0</v>
      </c>
      <c r="D19" s="298">
        <v>0</v>
      </c>
      <c r="E19" s="298">
        <v>0</v>
      </c>
      <c r="F19" s="298">
        <v>0</v>
      </c>
      <c r="G19" s="301">
        <f>SUM(C19:F19)</f>
        <v>0</v>
      </c>
      <c r="H19" s="146"/>
    </row>
    <row r="20" spans="1:8" ht="13.8" x14ac:dyDescent="0.25">
      <c r="A20" s="1">
        <v>12</v>
      </c>
      <c r="B20" s="149" t="s">
        <v>243</v>
      </c>
      <c r="C20" s="298">
        <v>0</v>
      </c>
      <c r="D20" s="298">
        <v>0</v>
      </c>
      <c r="E20" s="298">
        <v>0</v>
      </c>
      <c r="F20" s="298">
        <v>0</v>
      </c>
      <c r="G20" s="301">
        <f>SUM(C20:F20)</f>
        <v>0</v>
      </c>
      <c r="H20" s="146"/>
    </row>
    <row r="21" spans="1:8" ht="13.8" x14ac:dyDescent="0.25">
      <c r="A21" s="1">
        <v>13</v>
      </c>
      <c r="B21" s="151" t="s">
        <v>244</v>
      </c>
      <c r="C21" s="290">
        <f>C19-C20</f>
        <v>0</v>
      </c>
      <c r="D21" s="290">
        <f>D19-D20</f>
        <v>0</v>
      </c>
      <c r="E21" s="290">
        <f>E19-E20</f>
        <v>0</v>
      </c>
      <c r="F21" s="290">
        <f>F19-F20</f>
        <v>0</v>
      </c>
      <c r="G21" s="290">
        <f>G19-G20</f>
        <v>0</v>
      </c>
      <c r="H21" s="146"/>
    </row>
    <row r="22" spans="1:8" ht="13.8" x14ac:dyDescent="0.25">
      <c r="A22" s="1">
        <v>14</v>
      </c>
      <c r="B22" s="154" t="s">
        <v>245</v>
      </c>
      <c r="C22" s="300">
        <f>C18+C21</f>
        <v>0</v>
      </c>
      <c r="D22" s="300">
        <f>D18+D21</f>
        <v>0</v>
      </c>
      <c r="E22" s="300">
        <f>E18+E21</f>
        <v>0</v>
      </c>
      <c r="F22" s="300">
        <f>F18+F21</f>
        <v>0</v>
      </c>
      <c r="G22" s="300">
        <f>G18+G21</f>
        <v>0</v>
      </c>
      <c r="H22" s="146"/>
    </row>
    <row r="23" spans="1:8" ht="13.8" x14ac:dyDescent="0.25">
      <c r="A23" s="1">
        <v>15</v>
      </c>
      <c r="B23" s="151" t="s">
        <v>246</v>
      </c>
      <c r="C23" s="290">
        <f>C15+C22</f>
        <v>363579842</v>
      </c>
      <c r="D23" s="290">
        <f>D15+D22</f>
        <v>1682486</v>
      </c>
      <c r="E23" s="290">
        <f>E15+E22</f>
        <v>7259987</v>
      </c>
      <c r="F23" s="290">
        <f>F15+F22</f>
        <v>1155942</v>
      </c>
      <c r="G23" s="290">
        <f>G15+G22</f>
        <v>373678257</v>
      </c>
      <c r="H23" s="146"/>
    </row>
    <row r="24" spans="1:8" ht="13.8" x14ac:dyDescent="0.25">
      <c r="A24" s="1">
        <v>16</v>
      </c>
      <c r="B24" s="153" t="s">
        <v>247</v>
      </c>
      <c r="C24" s="302">
        <v>908050</v>
      </c>
      <c r="D24" s="302">
        <v>0</v>
      </c>
      <c r="E24" s="302">
        <v>0</v>
      </c>
      <c r="F24" s="302"/>
      <c r="G24" s="302">
        <f>SUM(C24:F24)</f>
        <v>908050</v>
      </c>
      <c r="H24" s="146"/>
    </row>
    <row r="25" spans="1:8" ht="13.8" x14ac:dyDescent="0.25">
      <c r="A25" s="1">
        <v>17</v>
      </c>
      <c r="B25" s="153" t="s">
        <v>248</v>
      </c>
      <c r="C25" s="299">
        <f>C15-C24</f>
        <v>362671792</v>
      </c>
      <c r="D25" s="299">
        <f>D15-D24</f>
        <v>1682486</v>
      </c>
      <c r="E25" s="299">
        <f>E15-E24</f>
        <v>7259987</v>
      </c>
      <c r="F25" s="299">
        <f>F15-F24</f>
        <v>1155942</v>
      </c>
      <c r="G25" s="299">
        <f>G15-G24</f>
        <v>372770207</v>
      </c>
      <c r="H25" s="146"/>
    </row>
    <row r="26" spans="1:8" ht="26.4" x14ac:dyDescent="0.25">
      <c r="A26" s="1">
        <v>18</v>
      </c>
      <c r="B26" s="154" t="s">
        <v>249</v>
      </c>
      <c r="C26" s="300">
        <f>C22*0.1</f>
        <v>0</v>
      </c>
      <c r="D26" s="300">
        <f>D22*0.1</f>
        <v>0</v>
      </c>
      <c r="E26" s="300">
        <f>E22*0.1</f>
        <v>0</v>
      </c>
      <c r="F26" s="300">
        <f>F22*0.1</f>
        <v>0</v>
      </c>
      <c r="G26" s="300">
        <f>G22*0.1</f>
        <v>0</v>
      </c>
      <c r="H26" s="146"/>
    </row>
    <row r="27" spans="1:8" ht="13.8" x14ac:dyDescent="0.25">
      <c r="A27" s="1">
        <v>19</v>
      </c>
      <c r="B27" s="154" t="s">
        <v>250</v>
      </c>
      <c r="C27" s="300">
        <f>C22-C26</f>
        <v>0</v>
      </c>
      <c r="D27" s="300">
        <f>D22-D26</f>
        <v>0</v>
      </c>
      <c r="E27" s="300">
        <f>E22-E26</f>
        <v>0</v>
      </c>
      <c r="F27" s="300">
        <f>F22-F26</f>
        <v>0</v>
      </c>
      <c r="G27" s="300">
        <f>G22-G26</f>
        <v>0</v>
      </c>
      <c r="H27" s="146"/>
    </row>
    <row r="28" spans="1:8" ht="27" customHeight="1" x14ac:dyDescent="0.25">
      <c r="A28" s="1">
        <v>20</v>
      </c>
      <c r="B28" s="155" t="s">
        <v>251</v>
      </c>
      <c r="C28" s="302"/>
      <c r="D28" s="302"/>
      <c r="E28" s="302"/>
      <c r="F28" s="302"/>
      <c r="G28" s="302"/>
      <c r="H28" s="146"/>
    </row>
    <row r="29" spans="1:8" ht="13.8" x14ac:dyDescent="0.25">
      <c r="B29" s="146"/>
      <c r="C29" s="146"/>
      <c r="D29" s="146"/>
      <c r="E29" s="146"/>
      <c r="F29" s="146"/>
      <c r="G29" s="146"/>
      <c r="H29" s="146"/>
    </row>
    <row r="30" spans="1:8" ht="13.8" x14ac:dyDescent="0.25">
      <c r="B30" s="296"/>
      <c r="C30" s="294"/>
      <c r="D30" s="292"/>
      <c r="E30" s="146"/>
      <c r="F30" s="146"/>
      <c r="G30" s="146"/>
      <c r="H30" s="146"/>
    </row>
    <row r="31" spans="1:8" ht="13.8" x14ac:dyDescent="0.25">
      <c r="B31" s="296"/>
      <c r="C31" s="294"/>
      <c r="D31" s="292"/>
      <c r="E31" s="146"/>
      <c r="F31" s="146"/>
      <c r="G31" s="146"/>
      <c r="H31" s="146"/>
    </row>
    <row r="32" spans="1:8" ht="13.8" x14ac:dyDescent="0.25">
      <c r="B32" s="297"/>
      <c r="C32" s="295"/>
      <c r="D32" s="293"/>
      <c r="E32" s="146"/>
      <c r="F32" s="146"/>
      <c r="G32" s="146"/>
      <c r="H32" s="146"/>
    </row>
    <row r="33" spans="2:8" ht="13.8" x14ac:dyDescent="0.25">
      <c r="B33" s="296"/>
      <c r="C33" s="294"/>
      <c r="D33" s="292"/>
      <c r="E33" s="146"/>
      <c r="F33" s="146"/>
      <c r="G33" s="146"/>
      <c r="H33" s="146"/>
    </row>
    <row r="34" spans="2:8" ht="13.8" x14ac:dyDescent="0.25">
      <c r="B34" s="297"/>
      <c r="C34" s="295"/>
      <c r="D34" s="293"/>
      <c r="E34" s="146"/>
      <c r="F34" s="146"/>
      <c r="G34" s="146"/>
      <c r="H34" s="146"/>
    </row>
    <row r="35" spans="2:8" ht="13.8" x14ac:dyDescent="0.25">
      <c r="B35" s="297"/>
      <c r="C35" s="295"/>
      <c r="D35" s="293"/>
      <c r="E35" s="146"/>
      <c r="F35" s="146"/>
      <c r="G35" s="146"/>
      <c r="H35" s="146"/>
    </row>
    <row r="36" spans="2:8" ht="13.8" x14ac:dyDescent="0.25">
      <c r="B36" s="297"/>
      <c r="C36" s="295"/>
      <c r="D36" s="293"/>
      <c r="E36" s="146"/>
      <c r="F36" s="146"/>
      <c r="G36" s="146"/>
      <c r="H36" s="146"/>
    </row>
    <row r="37" spans="2:8" ht="13.8" x14ac:dyDescent="0.25">
      <c r="B37" s="297"/>
      <c r="C37" s="295"/>
      <c r="D37" s="293"/>
      <c r="E37" s="146"/>
      <c r="F37" s="146"/>
      <c r="G37" s="146"/>
      <c r="H37" s="146"/>
    </row>
    <row r="38" spans="2:8" ht="13.8" x14ac:dyDescent="0.25">
      <c r="B38" s="295"/>
      <c r="C38" s="293"/>
      <c r="D38" s="146"/>
      <c r="E38" s="146"/>
      <c r="F38" s="146"/>
      <c r="G38" s="146"/>
      <c r="H38" s="146"/>
    </row>
    <row r="39" spans="2:8" ht="13.8" x14ac:dyDescent="0.25">
      <c r="B39" s="295"/>
      <c r="C39" s="293"/>
      <c r="D39" s="146"/>
      <c r="E39" s="146"/>
      <c r="F39" s="146"/>
      <c r="G39" s="146"/>
      <c r="H39" s="146"/>
    </row>
    <row r="40" spans="2:8" ht="13.8" x14ac:dyDescent="0.25">
      <c r="B40" s="295"/>
      <c r="C40" s="293"/>
      <c r="D40" s="146"/>
      <c r="E40" s="146"/>
      <c r="F40" s="146"/>
      <c r="G40" s="146"/>
      <c r="H40" s="146"/>
    </row>
    <row r="41" spans="2:8" ht="13.8" x14ac:dyDescent="0.25">
      <c r="B41" s="146"/>
      <c r="C41" s="146"/>
      <c r="D41" s="146"/>
      <c r="E41" s="146"/>
      <c r="F41" s="146"/>
      <c r="G41" s="146"/>
      <c r="H41" s="146"/>
    </row>
    <row r="42" spans="2:8" ht="13.8" x14ac:dyDescent="0.25">
      <c r="B42" s="146"/>
      <c r="C42" s="146"/>
      <c r="D42" s="146"/>
      <c r="E42" s="146"/>
      <c r="F42" s="146"/>
      <c r="G42" s="146"/>
      <c r="H42" s="146"/>
    </row>
    <row r="43" spans="2:8" ht="13.8" x14ac:dyDescent="0.25">
      <c r="B43" s="146"/>
      <c r="C43" s="146"/>
      <c r="D43" s="146"/>
      <c r="E43" s="146"/>
      <c r="F43" s="146"/>
      <c r="G43" s="146"/>
      <c r="H43" s="146"/>
    </row>
    <row r="44" spans="2:8" ht="13.8" x14ac:dyDescent="0.25">
      <c r="B44" s="146"/>
      <c r="C44" s="146"/>
      <c r="D44" s="146"/>
      <c r="E44" s="146"/>
      <c r="F44" s="146"/>
      <c r="G44" s="146"/>
      <c r="H44" s="146"/>
    </row>
    <row r="45" spans="2:8" ht="13.8" x14ac:dyDescent="0.25">
      <c r="B45" s="146"/>
      <c r="C45" s="146"/>
      <c r="D45" s="146"/>
      <c r="E45" s="146"/>
      <c r="F45" s="146"/>
      <c r="G45" s="146"/>
      <c r="H45" s="146"/>
    </row>
    <row r="46" spans="2:8" ht="13.8" x14ac:dyDescent="0.25">
      <c r="B46" s="146"/>
      <c r="C46" s="146"/>
      <c r="D46" s="146"/>
      <c r="E46" s="146"/>
      <c r="F46" s="146"/>
      <c r="G46" s="146"/>
      <c r="H46" s="146"/>
    </row>
    <row r="47" spans="2:8" ht="13.8" x14ac:dyDescent="0.25">
      <c r="B47" s="146"/>
      <c r="C47" s="146"/>
      <c r="D47" s="146"/>
      <c r="E47" s="146"/>
      <c r="F47" s="146"/>
      <c r="G47" s="146"/>
      <c r="H47" s="146"/>
    </row>
    <row r="48" spans="2:8" ht="13.8" x14ac:dyDescent="0.25">
      <c r="B48" s="146"/>
      <c r="C48" s="146"/>
      <c r="D48" s="146"/>
      <c r="E48" s="146"/>
      <c r="F48" s="146"/>
      <c r="G48" s="146"/>
      <c r="H48" s="146"/>
    </row>
    <row r="49" spans="2:8" ht="13.8" x14ac:dyDescent="0.25">
      <c r="B49" s="146"/>
      <c r="C49" s="146"/>
      <c r="D49" s="146"/>
      <c r="E49" s="146"/>
      <c r="F49" s="146"/>
      <c r="G49" s="146"/>
      <c r="H49" s="146"/>
    </row>
    <row r="50" spans="2:8" ht="13.8" x14ac:dyDescent="0.25">
      <c r="B50" s="146"/>
      <c r="C50" s="146"/>
      <c r="D50" s="146"/>
      <c r="E50" s="146"/>
      <c r="F50" s="146"/>
      <c r="G50" s="146"/>
      <c r="H50" s="146"/>
    </row>
    <row r="51" spans="2:8" ht="13.8" x14ac:dyDescent="0.25">
      <c r="B51" s="146"/>
      <c r="C51" s="146"/>
      <c r="D51" s="146"/>
      <c r="E51" s="146"/>
      <c r="F51" s="146"/>
      <c r="G51" s="146"/>
      <c r="H51" s="146"/>
    </row>
    <row r="52" spans="2:8" ht="13.8" x14ac:dyDescent="0.25">
      <c r="B52" s="146"/>
      <c r="C52" s="146"/>
      <c r="D52" s="146"/>
      <c r="E52" s="146"/>
      <c r="F52" s="146"/>
      <c r="G52" s="146"/>
      <c r="H52" s="146"/>
    </row>
    <row r="53" spans="2:8" ht="13.8" x14ac:dyDescent="0.25">
      <c r="B53" s="146"/>
      <c r="C53" s="146"/>
      <c r="D53" s="146"/>
      <c r="E53" s="146"/>
      <c r="F53" s="146"/>
      <c r="G53" s="146"/>
      <c r="H53" s="146"/>
    </row>
    <row r="54" spans="2:8" ht="13.8" x14ac:dyDescent="0.25">
      <c r="B54" s="146"/>
      <c r="C54" s="146"/>
      <c r="D54" s="146"/>
      <c r="E54" s="146"/>
      <c r="F54" s="146"/>
      <c r="G54" s="146"/>
      <c r="H54" s="146"/>
    </row>
    <row r="55" spans="2:8" ht="13.8" x14ac:dyDescent="0.25">
      <c r="B55" s="146"/>
      <c r="C55" s="146"/>
      <c r="D55" s="146"/>
      <c r="E55" s="146"/>
      <c r="F55" s="146"/>
      <c r="G55" s="146"/>
      <c r="H55" s="146"/>
    </row>
    <row r="56" spans="2:8" ht="13.8" x14ac:dyDescent="0.25">
      <c r="B56" s="146"/>
      <c r="C56" s="146"/>
      <c r="D56" s="146"/>
      <c r="E56" s="146"/>
      <c r="F56" s="146"/>
      <c r="G56" s="146"/>
      <c r="H56" s="146"/>
    </row>
    <row r="57" spans="2:8" ht="13.8" x14ac:dyDescent="0.25">
      <c r="B57" s="146"/>
      <c r="C57" s="146"/>
      <c r="D57" s="146"/>
      <c r="E57" s="146"/>
      <c r="F57" s="146"/>
      <c r="G57" s="146"/>
      <c r="H57" s="146"/>
    </row>
    <row r="58" spans="2:8" ht="13.8" x14ac:dyDescent="0.25">
      <c r="B58" s="146"/>
      <c r="C58" s="146"/>
      <c r="D58" s="146"/>
      <c r="E58" s="146"/>
      <c r="F58" s="146"/>
      <c r="G58" s="146"/>
      <c r="H58" s="146"/>
    </row>
    <row r="59" spans="2:8" ht="13.8" x14ac:dyDescent="0.25">
      <c r="B59" s="146"/>
      <c r="C59" s="146"/>
      <c r="D59" s="146"/>
      <c r="E59" s="146"/>
      <c r="F59" s="146"/>
      <c r="G59" s="146"/>
      <c r="H59" s="146"/>
    </row>
    <row r="60" spans="2:8" ht="13.8" x14ac:dyDescent="0.25">
      <c r="B60" s="146"/>
      <c r="C60" s="146"/>
      <c r="D60" s="146"/>
      <c r="E60" s="146"/>
      <c r="F60" s="146"/>
      <c r="G60" s="146"/>
      <c r="H60" s="146"/>
    </row>
    <row r="61" spans="2:8" ht="13.8" x14ac:dyDescent="0.25">
      <c r="B61" s="146"/>
      <c r="C61" s="146"/>
      <c r="D61" s="146"/>
      <c r="E61" s="146"/>
      <c r="F61" s="146"/>
      <c r="G61" s="146"/>
      <c r="H61" s="146"/>
    </row>
    <row r="62" spans="2:8" ht="13.8" x14ac:dyDescent="0.25">
      <c r="B62" s="146"/>
      <c r="C62" s="146"/>
      <c r="D62" s="146"/>
      <c r="E62" s="146"/>
      <c r="F62" s="146"/>
      <c r="G62" s="146"/>
      <c r="H62" s="146"/>
    </row>
    <row r="63" spans="2:8" ht="13.8" x14ac:dyDescent="0.25">
      <c r="B63" s="146"/>
      <c r="C63" s="146"/>
      <c r="D63" s="146"/>
      <c r="E63" s="146"/>
      <c r="F63" s="146"/>
      <c r="G63" s="146"/>
      <c r="H63" s="146"/>
    </row>
    <row r="64" spans="2:8" ht="13.8" x14ac:dyDescent="0.25">
      <c r="B64" s="146"/>
      <c r="C64" s="146"/>
      <c r="D64" s="146"/>
      <c r="E64" s="146"/>
      <c r="F64" s="146"/>
      <c r="G64" s="146"/>
      <c r="H64" s="146"/>
    </row>
    <row r="65" spans="2:8" ht="13.8" x14ac:dyDescent="0.25">
      <c r="B65" s="146"/>
      <c r="C65" s="146"/>
      <c r="D65" s="146"/>
      <c r="E65" s="146"/>
      <c r="F65" s="146"/>
      <c r="G65" s="146"/>
      <c r="H65" s="146"/>
    </row>
    <row r="66" spans="2:8" ht="13.8" x14ac:dyDescent="0.25">
      <c r="B66" s="146"/>
      <c r="C66" s="146"/>
      <c r="D66" s="146"/>
      <c r="E66" s="146"/>
      <c r="F66" s="146"/>
      <c r="G66" s="146"/>
      <c r="H66" s="146"/>
    </row>
    <row r="67" spans="2:8" ht="13.8" x14ac:dyDescent="0.25">
      <c r="B67" s="146"/>
      <c r="C67" s="146"/>
      <c r="D67" s="146"/>
      <c r="E67" s="146"/>
      <c r="F67" s="146"/>
      <c r="G67" s="146"/>
      <c r="H67" s="146"/>
    </row>
    <row r="68" spans="2:8" ht="13.8" x14ac:dyDescent="0.25">
      <c r="B68" s="146"/>
      <c r="C68" s="146"/>
      <c r="D68" s="146"/>
      <c r="E68" s="146"/>
      <c r="F68" s="146"/>
      <c r="G68" s="146"/>
      <c r="H68" s="146"/>
    </row>
    <row r="69" spans="2:8" ht="13.8" x14ac:dyDescent="0.25">
      <c r="B69" s="146"/>
      <c r="C69" s="146"/>
      <c r="D69" s="146"/>
      <c r="E69" s="146"/>
      <c r="F69" s="146"/>
      <c r="G69" s="146"/>
      <c r="H69" s="146"/>
    </row>
    <row r="70" spans="2:8" ht="13.8" x14ac:dyDescent="0.25">
      <c r="B70" s="146"/>
      <c r="C70" s="146"/>
      <c r="D70" s="146"/>
      <c r="E70" s="146"/>
      <c r="F70" s="146"/>
      <c r="G70" s="146"/>
      <c r="H70" s="146"/>
    </row>
    <row r="71" spans="2:8" ht="13.8" x14ac:dyDescent="0.25">
      <c r="B71" s="146"/>
      <c r="C71" s="146"/>
      <c r="D71" s="146"/>
      <c r="E71" s="146"/>
      <c r="F71" s="146"/>
      <c r="G71" s="146"/>
      <c r="H71" s="146"/>
    </row>
    <row r="72" spans="2:8" ht="13.8" x14ac:dyDescent="0.25">
      <c r="B72" s="146"/>
      <c r="C72" s="146"/>
      <c r="D72" s="146"/>
      <c r="E72" s="146"/>
      <c r="F72" s="146"/>
      <c r="G72" s="146"/>
      <c r="H72" s="146"/>
    </row>
    <row r="73" spans="2:8" ht="13.8" x14ac:dyDescent="0.25">
      <c r="B73" s="146"/>
      <c r="C73" s="146"/>
      <c r="D73" s="146"/>
      <c r="E73" s="146"/>
      <c r="F73" s="146"/>
      <c r="G73" s="146"/>
      <c r="H73" s="146"/>
    </row>
    <row r="74" spans="2:8" ht="13.8" x14ac:dyDescent="0.25">
      <c r="B74" s="146"/>
      <c r="C74" s="146"/>
      <c r="D74" s="146"/>
      <c r="E74" s="146"/>
      <c r="F74" s="146"/>
      <c r="G74" s="146"/>
      <c r="H74" s="146"/>
    </row>
    <row r="75" spans="2:8" ht="13.8" x14ac:dyDescent="0.25">
      <c r="B75" s="146"/>
      <c r="C75" s="146"/>
      <c r="D75" s="146"/>
      <c r="E75" s="146"/>
      <c r="F75" s="146"/>
      <c r="G75" s="146"/>
      <c r="H75" s="146"/>
    </row>
    <row r="76" spans="2:8" ht="13.8" x14ac:dyDescent="0.25">
      <c r="B76" s="146"/>
      <c r="C76" s="146"/>
      <c r="D76" s="146"/>
      <c r="E76" s="146"/>
      <c r="F76" s="146"/>
      <c r="G76" s="146"/>
      <c r="H76" s="146"/>
    </row>
    <row r="77" spans="2:8" ht="13.8" x14ac:dyDescent="0.25">
      <c r="B77" s="146"/>
      <c r="C77" s="146"/>
      <c r="D77" s="146"/>
      <c r="E77" s="146"/>
      <c r="F77" s="146"/>
      <c r="G77" s="146"/>
      <c r="H77" s="146"/>
    </row>
    <row r="78" spans="2:8" ht="13.8" x14ac:dyDescent="0.25">
      <c r="B78" s="146"/>
      <c r="C78" s="146"/>
      <c r="D78" s="146"/>
      <c r="E78" s="146"/>
      <c r="F78" s="146"/>
      <c r="G78" s="146"/>
      <c r="H78" s="146"/>
    </row>
    <row r="79" spans="2:8" ht="13.8" x14ac:dyDescent="0.25">
      <c r="B79" s="146"/>
      <c r="C79" s="146"/>
      <c r="D79" s="146"/>
      <c r="E79" s="146"/>
      <c r="F79" s="146"/>
      <c r="G79" s="146"/>
      <c r="H79" s="146"/>
    </row>
    <row r="80" spans="2:8" ht="13.8" x14ac:dyDescent="0.25">
      <c r="B80" s="146"/>
      <c r="C80" s="146"/>
      <c r="D80" s="146"/>
      <c r="E80" s="146"/>
      <c r="F80" s="146"/>
      <c r="G80" s="146"/>
      <c r="H80" s="146"/>
    </row>
    <row r="81" spans="2:8" ht="13.8" x14ac:dyDescent="0.25">
      <c r="B81" s="146"/>
      <c r="C81" s="146"/>
      <c r="D81" s="146"/>
      <c r="E81" s="146"/>
      <c r="F81" s="146"/>
      <c r="G81" s="146"/>
      <c r="H81" s="146"/>
    </row>
    <row r="82" spans="2:8" ht="13.8" x14ac:dyDescent="0.25">
      <c r="B82" s="146"/>
      <c r="C82" s="146"/>
      <c r="D82" s="146"/>
      <c r="E82" s="146"/>
      <c r="F82" s="146"/>
      <c r="G82" s="146"/>
      <c r="H82" s="146"/>
    </row>
    <row r="83" spans="2:8" ht="13.8" x14ac:dyDescent="0.25">
      <c r="B83" s="146"/>
      <c r="C83" s="146"/>
      <c r="D83" s="146"/>
      <c r="E83" s="146"/>
      <c r="F83" s="146"/>
      <c r="G83" s="146"/>
      <c r="H83" s="146"/>
    </row>
  </sheetData>
  <mergeCells count="2">
    <mergeCell ref="B2:G2"/>
    <mergeCell ref="B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00"/>
  <sheetViews>
    <sheetView view="pageBreakPreview" zoomScale="80" zoomScaleSheetLayoutView="80" workbookViewId="0">
      <selection activeCell="D3" sqref="D3"/>
    </sheetView>
  </sheetViews>
  <sheetFormatPr defaultColWidth="8.88671875" defaultRowHeight="13.2" x14ac:dyDescent="0.25"/>
  <cols>
    <col min="1" max="1" width="4.44140625" style="1" customWidth="1"/>
    <col min="2" max="2" width="65" style="1" customWidth="1"/>
    <col min="3" max="3" width="12.44140625" style="1" customWidth="1"/>
    <col min="4" max="5" width="14.44140625" style="1" customWidth="1"/>
    <col min="6" max="16384" width="8.88671875" style="1"/>
  </cols>
  <sheetData>
    <row r="1" spans="1:7" ht="21.15" customHeight="1" x14ac:dyDescent="0.3">
      <c r="B1" s="311" t="s">
        <v>391</v>
      </c>
      <c r="C1" s="312"/>
      <c r="D1" s="312"/>
      <c r="E1" s="312"/>
    </row>
    <row r="2" spans="1:7" ht="21.15" customHeight="1" x14ac:dyDescent="0.3">
      <c r="B2" s="310" t="s">
        <v>486</v>
      </c>
      <c r="C2" s="312"/>
      <c r="D2" s="312"/>
      <c r="E2" s="312"/>
    </row>
    <row r="3" spans="1:7" ht="17.399999999999999" x14ac:dyDescent="0.3">
      <c r="B3" s="138"/>
      <c r="C3" s="147"/>
      <c r="D3" s="207" t="s">
        <v>573</v>
      </c>
      <c r="E3" s="147"/>
    </row>
    <row r="4" spans="1:7" ht="17.399999999999999" x14ac:dyDescent="0.3">
      <c r="B4" s="236"/>
      <c r="C4" s="237"/>
      <c r="D4" s="207"/>
      <c r="E4" s="237" t="s">
        <v>95</v>
      </c>
    </row>
    <row r="5" spans="1:7" ht="13.8" x14ac:dyDescent="0.25">
      <c r="B5" s="146"/>
      <c r="C5" s="314" t="s">
        <v>231</v>
      </c>
      <c r="D5" s="314"/>
      <c r="E5" s="314"/>
    </row>
    <row r="6" spans="1:7" ht="39.6" x14ac:dyDescent="0.25">
      <c r="B6" s="144" t="s">
        <v>1</v>
      </c>
      <c r="C6" s="156" t="s">
        <v>484</v>
      </c>
      <c r="D6" s="156" t="s">
        <v>254</v>
      </c>
      <c r="E6" s="156" t="s">
        <v>485</v>
      </c>
    </row>
    <row r="7" spans="1:7" x14ac:dyDescent="0.25">
      <c r="B7" s="156" t="s">
        <v>255</v>
      </c>
      <c r="C7" s="156" t="s">
        <v>7</v>
      </c>
      <c r="D7" s="156" t="s">
        <v>8</v>
      </c>
      <c r="E7" s="156" t="s">
        <v>9</v>
      </c>
      <c r="F7" s="157"/>
      <c r="G7" s="158"/>
    </row>
    <row r="8" spans="1:7" x14ac:dyDescent="0.25">
      <c r="A8" s="1">
        <v>1</v>
      </c>
      <c r="B8" s="149" t="s">
        <v>458</v>
      </c>
      <c r="C8" s="150">
        <v>219204710</v>
      </c>
      <c r="D8" s="150">
        <v>0</v>
      </c>
      <c r="E8" s="150">
        <v>215719608</v>
      </c>
    </row>
    <row r="9" spans="1:7" ht="26.4" x14ac:dyDescent="0.25">
      <c r="A9" s="1">
        <v>2</v>
      </c>
      <c r="B9" s="149" t="s">
        <v>459</v>
      </c>
      <c r="C9" s="150">
        <v>33624020</v>
      </c>
      <c r="D9" s="150">
        <v>0</v>
      </c>
      <c r="E9" s="150">
        <v>52921803</v>
      </c>
    </row>
    <row r="10" spans="1:7" x14ac:dyDescent="0.25">
      <c r="A10" s="1">
        <v>3</v>
      </c>
      <c r="B10" s="149" t="s">
        <v>460</v>
      </c>
      <c r="C10" s="150">
        <v>978750</v>
      </c>
      <c r="D10" s="150">
        <v>0</v>
      </c>
      <c r="E10" s="150">
        <v>0</v>
      </c>
    </row>
    <row r="11" spans="1:7" x14ac:dyDescent="0.25">
      <c r="A11" s="1">
        <v>4</v>
      </c>
      <c r="B11" s="151" t="s">
        <v>461</v>
      </c>
      <c r="C11" s="152">
        <v>253807480</v>
      </c>
      <c r="D11" s="152">
        <v>0</v>
      </c>
      <c r="E11" s="152">
        <v>268641411</v>
      </c>
    </row>
    <row r="12" spans="1:7" x14ac:dyDescent="0.25">
      <c r="A12" s="1">
        <v>5</v>
      </c>
      <c r="B12" s="149" t="s">
        <v>462</v>
      </c>
      <c r="C12" s="150">
        <v>195738415</v>
      </c>
      <c r="D12" s="150">
        <v>0</v>
      </c>
      <c r="E12" s="150">
        <v>190460571</v>
      </c>
    </row>
    <row r="13" spans="1:7" x14ac:dyDescent="0.25">
      <c r="A13" s="1">
        <v>6</v>
      </c>
      <c r="B13" s="149" t="s">
        <v>463</v>
      </c>
      <c r="C13" s="150">
        <v>15078005</v>
      </c>
      <c r="D13" s="150">
        <v>0</v>
      </c>
      <c r="E13" s="150">
        <v>20726256</v>
      </c>
    </row>
    <row r="14" spans="1:7" x14ac:dyDescent="0.25">
      <c r="A14" s="1">
        <v>7</v>
      </c>
      <c r="B14" s="149" t="s">
        <v>464</v>
      </c>
      <c r="C14" s="150">
        <v>4500800</v>
      </c>
      <c r="D14" s="150">
        <v>0</v>
      </c>
      <c r="E14" s="150">
        <v>293033734</v>
      </c>
    </row>
    <row r="15" spans="1:7" x14ac:dyDescent="0.25">
      <c r="A15" s="1">
        <v>8</v>
      </c>
      <c r="B15" s="149" t="s">
        <v>465</v>
      </c>
      <c r="C15" s="150">
        <v>114794900</v>
      </c>
      <c r="D15" s="150">
        <v>0</v>
      </c>
      <c r="E15" s="150">
        <v>37400949</v>
      </c>
    </row>
    <row r="16" spans="1:7" x14ac:dyDescent="0.25">
      <c r="A16" s="1">
        <v>9</v>
      </c>
      <c r="B16" s="151" t="s">
        <v>466</v>
      </c>
      <c r="C16" s="152">
        <v>330112120</v>
      </c>
      <c r="D16" s="152">
        <v>0</v>
      </c>
      <c r="E16" s="152">
        <v>541621510</v>
      </c>
    </row>
    <row r="17" spans="1:5" x14ac:dyDescent="0.25">
      <c r="A17" s="1">
        <v>10</v>
      </c>
      <c r="B17" s="149" t="s">
        <v>467</v>
      </c>
      <c r="C17" s="150">
        <v>9084974</v>
      </c>
      <c r="D17" s="150">
        <v>0</v>
      </c>
      <c r="E17" s="150">
        <v>10196820</v>
      </c>
    </row>
    <row r="18" spans="1:5" x14ac:dyDescent="0.25">
      <c r="A18" s="1">
        <v>11</v>
      </c>
      <c r="B18" s="149" t="s">
        <v>468</v>
      </c>
      <c r="C18" s="150">
        <v>36849136</v>
      </c>
      <c r="D18" s="150">
        <v>0</v>
      </c>
      <c r="E18" s="150">
        <v>50605665</v>
      </c>
    </row>
    <row r="19" spans="1:5" x14ac:dyDescent="0.25">
      <c r="A19" s="1">
        <v>12</v>
      </c>
      <c r="B19" s="151" t="s">
        <v>469</v>
      </c>
      <c r="C19" s="152">
        <v>45934110</v>
      </c>
      <c r="D19" s="152">
        <v>0</v>
      </c>
      <c r="E19" s="152">
        <v>60802485</v>
      </c>
    </row>
    <row r="20" spans="1:5" x14ac:dyDescent="0.25">
      <c r="A20" s="1">
        <v>13</v>
      </c>
      <c r="B20" s="149" t="s">
        <v>470</v>
      </c>
      <c r="C20" s="150">
        <v>22431259</v>
      </c>
      <c r="D20" s="150">
        <v>0</v>
      </c>
      <c r="E20" s="150">
        <v>22041006</v>
      </c>
    </row>
    <row r="21" spans="1:5" x14ac:dyDescent="0.25">
      <c r="A21" s="1">
        <v>14</v>
      </c>
      <c r="B21" s="149" t="s">
        <v>471</v>
      </c>
      <c r="C21" s="150">
        <v>23731151</v>
      </c>
      <c r="D21" s="150">
        <v>0</v>
      </c>
      <c r="E21" s="150">
        <v>28921117</v>
      </c>
    </row>
    <row r="22" spans="1:5" x14ac:dyDescent="0.25">
      <c r="A22" s="1">
        <v>15</v>
      </c>
      <c r="B22" s="149" t="s">
        <v>472</v>
      </c>
      <c r="C22" s="150">
        <v>14526926</v>
      </c>
      <c r="D22" s="150">
        <v>0</v>
      </c>
      <c r="E22" s="150">
        <v>12595228</v>
      </c>
    </row>
    <row r="23" spans="1:5" x14ac:dyDescent="0.25">
      <c r="A23" s="1">
        <v>16</v>
      </c>
      <c r="B23" s="151" t="s">
        <v>473</v>
      </c>
      <c r="C23" s="152">
        <v>60689336</v>
      </c>
      <c r="D23" s="152">
        <v>0</v>
      </c>
      <c r="E23" s="152">
        <v>63557351</v>
      </c>
    </row>
    <row r="24" spans="1:5" x14ac:dyDescent="0.25">
      <c r="A24" s="1">
        <v>17</v>
      </c>
      <c r="B24" s="151" t="s">
        <v>474</v>
      </c>
      <c r="C24" s="152">
        <v>69461189</v>
      </c>
      <c r="D24" s="152">
        <v>0</v>
      </c>
      <c r="E24" s="152">
        <v>71653825</v>
      </c>
    </row>
    <row r="25" spans="1:5" x14ac:dyDescent="0.25">
      <c r="A25" s="1">
        <v>18</v>
      </c>
      <c r="B25" s="151" t="s">
        <v>475</v>
      </c>
      <c r="C25" s="152">
        <v>300868699</v>
      </c>
      <c r="D25" s="152">
        <v>0</v>
      </c>
      <c r="E25" s="152">
        <v>908283739</v>
      </c>
    </row>
    <row r="26" spans="1:5" x14ac:dyDescent="0.25">
      <c r="A26" s="1">
        <v>19</v>
      </c>
      <c r="B26" s="151" t="s">
        <v>476</v>
      </c>
      <c r="C26" s="152">
        <v>106966266</v>
      </c>
      <c r="D26" s="152">
        <v>0</v>
      </c>
      <c r="E26" s="152">
        <v>-294034479</v>
      </c>
    </row>
    <row r="27" spans="1:5" x14ac:dyDescent="0.25">
      <c r="A27" s="1">
        <v>20</v>
      </c>
      <c r="B27" s="149" t="s">
        <v>477</v>
      </c>
      <c r="C27" s="150">
        <v>448000</v>
      </c>
      <c r="D27" s="150">
        <v>0</v>
      </c>
      <c r="E27" s="150">
        <v>448000</v>
      </c>
    </row>
    <row r="28" spans="1:5" ht="26.4" x14ac:dyDescent="0.25">
      <c r="A28" s="1">
        <v>21</v>
      </c>
      <c r="B28" s="149" t="s">
        <v>478</v>
      </c>
      <c r="C28" s="150">
        <v>223764</v>
      </c>
      <c r="D28" s="150">
        <v>0</v>
      </c>
      <c r="E28" s="150">
        <v>1171558</v>
      </c>
    </row>
    <row r="29" spans="1:5" ht="26.4" x14ac:dyDescent="0.25">
      <c r="A29" s="1">
        <v>22</v>
      </c>
      <c r="B29" s="151" t="s">
        <v>479</v>
      </c>
      <c r="C29" s="152">
        <v>671764</v>
      </c>
      <c r="D29" s="152">
        <v>0</v>
      </c>
      <c r="E29" s="152">
        <v>1619558</v>
      </c>
    </row>
    <row r="30" spans="1:5" x14ac:dyDescent="0.25">
      <c r="A30" s="1">
        <v>23</v>
      </c>
      <c r="B30" s="149" t="s">
        <v>480</v>
      </c>
      <c r="C30" s="150">
        <v>8203</v>
      </c>
      <c r="D30" s="150">
        <v>0</v>
      </c>
      <c r="E30" s="150">
        <v>622</v>
      </c>
    </row>
    <row r="31" spans="1:5" x14ac:dyDescent="0.25">
      <c r="A31" s="1">
        <v>24</v>
      </c>
      <c r="B31" s="151" t="s">
        <v>481</v>
      </c>
      <c r="C31" s="152">
        <v>8203</v>
      </c>
      <c r="D31" s="152">
        <v>0</v>
      </c>
      <c r="E31" s="152">
        <v>622</v>
      </c>
    </row>
    <row r="32" spans="1:5" x14ac:dyDescent="0.25">
      <c r="A32" s="1">
        <v>25</v>
      </c>
      <c r="B32" s="151" t="s">
        <v>482</v>
      </c>
      <c r="C32" s="152">
        <v>663561</v>
      </c>
      <c r="D32" s="152">
        <v>0</v>
      </c>
      <c r="E32" s="152">
        <v>1618936</v>
      </c>
    </row>
    <row r="33" spans="1:5" x14ac:dyDescent="0.25">
      <c r="A33" s="1">
        <v>26</v>
      </c>
      <c r="B33" s="151" t="s">
        <v>483</v>
      </c>
      <c r="C33" s="152">
        <v>107629827</v>
      </c>
      <c r="D33" s="152">
        <v>0</v>
      </c>
      <c r="E33" s="152">
        <v>-292415543</v>
      </c>
    </row>
    <row r="34" spans="1:5" ht="13.8" x14ac:dyDescent="0.25">
      <c r="B34" s="143"/>
      <c r="C34" s="143"/>
      <c r="D34" s="143"/>
      <c r="E34" s="143"/>
    </row>
    <row r="35" spans="1:5" ht="13.8" x14ac:dyDescent="0.25">
      <c r="B35" s="306"/>
      <c r="C35" s="306"/>
      <c r="D35" s="306"/>
      <c r="E35" s="306"/>
    </row>
    <row r="36" spans="1:5" ht="13.8" x14ac:dyDescent="0.25">
      <c r="B36" s="146"/>
      <c r="C36" s="314" t="s">
        <v>487</v>
      </c>
      <c r="D36" s="314"/>
      <c r="E36" s="314"/>
    </row>
    <row r="37" spans="1:5" ht="39.6" x14ac:dyDescent="0.25">
      <c r="B37" s="144" t="s">
        <v>1</v>
      </c>
      <c r="C37" s="156" t="s">
        <v>484</v>
      </c>
      <c r="D37" s="156" t="s">
        <v>254</v>
      </c>
      <c r="E37" s="156" t="s">
        <v>485</v>
      </c>
    </row>
    <row r="38" spans="1:5" x14ac:dyDescent="0.25">
      <c r="B38" s="156" t="s">
        <v>255</v>
      </c>
      <c r="C38" s="156" t="s">
        <v>7</v>
      </c>
      <c r="D38" s="156" t="s">
        <v>8</v>
      </c>
      <c r="E38" s="156" t="s">
        <v>9</v>
      </c>
    </row>
    <row r="39" spans="1:5" x14ac:dyDescent="0.25">
      <c r="A39" s="1">
        <v>1</v>
      </c>
      <c r="B39" s="149" t="s">
        <v>462</v>
      </c>
      <c r="C39" s="150">
        <v>58458357</v>
      </c>
      <c r="D39" s="150">
        <v>0</v>
      </c>
      <c r="E39" s="150">
        <v>64494519</v>
      </c>
    </row>
    <row r="40" spans="1:5" x14ac:dyDescent="0.25">
      <c r="A40" s="1">
        <v>2</v>
      </c>
      <c r="B40" s="149" t="s">
        <v>463</v>
      </c>
      <c r="C40" s="150">
        <v>749437</v>
      </c>
      <c r="D40" s="150">
        <v>0</v>
      </c>
      <c r="E40" s="150">
        <v>0</v>
      </c>
    </row>
    <row r="41" spans="1:5" x14ac:dyDescent="0.25">
      <c r="A41" s="1">
        <v>3</v>
      </c>
      <c r="B41" s="149" t="s">
        <v>465</v>
      </c>
      <c r="C41" s="150">
        <v>560611</v>
      </c>
      <c r="D41" s="150">
        <v>0</v>
      </c>
      <c r="E41" s="150">
        <v>449600</v>
      </c>
    </row>
    <row r="42" spans="1:5" x14ac:dyDescent="0.25">
      <c r="A42" s="1">
        <v>4</v>
      </c>
      <c r="B42" s="151" t="s">
        <v>466</v>
      </c>
      <c r="C42" s="152">
        <v>59768405</v>
      </c>
      <c r="D42" s="152">
        <v>0</v>
      </c>
      <c r="E42" s="152">
        <v>64944119</v>
      </c>
    </row>
    <row r="43" spans="1:5" x14ac:dyDescent="0.25">
      <c r="A43" s="1">
        <v>5</v>
      </c>
      <c r="B43" s="149" t="s">
        <v>467</v>
      </c>
      <c r="C43" s="150">
        <v>980150</v>
      </c>
      <c r="D43" s="150">
        <v>0</v>
      </c>
      <c r="E43" s="150">
        <v>203024</v>
      </c>
    </row>
    <row r="44" spans="1:5" x14ac:dyDescent="0.25">
      <c r="A44" s="1">
        <v>6</v>
      </c>
      <c r="B44" s="149" t="s">
        <v>468</v>
      </c>
      <c r="C44" s="150">
        <v>776783</v>
      </c>
      <c r="D44" s="150">
        <v>0</v>
      </c>
      <c r="E44" s="150">
        <v>733190</v>
      </c>
    </row>
    <row r="45" spans="1:5" x14ac:dyDescent="0.25">
      <c r="A45" s="1">
        <v>7</v>
      </c>
      <c r="B45" s="151" t="s">
        <v>469</v>
      </c>
      <c r="C45" s="152">
        <v>1756933</v>
      </c>
      <c r="D45" s="152">
        <v>0</v>
      </c>
      <c r="E45" s="152">
        <v>936214</v>
      </c>
    </row>
    <row r="46" spans="1:5" x14ac:dyDescent="0.25">
      <c r="A46" s="1">
        <v>8</v>
      </c>
      <c r="B46" s="149" t="s">
        <v>470</v>
      </c>
      <c r="C46" s="150">
        <v>42372680</v>
      </c>
      <c r="D46" s="150">
        <v>0</v>
      </c>
      <c r="E46" s="150">
        <v>47429706</v>
      </c>
    </row>
    <row r="47" spans="1:5" x14ac:dyDescent="0.25">
      <c r="A47" s="1">
        <v>9</v>
      </c>
      <c r="B47" s="149" t="s">
        <v>471</v>
      </c>
      <c r="C47" s="150">
        <v>5687929</v>
      </c>
      <c r="D47" s="150">
        <v>0</v>
      </c>
      <c r="E47" s="150">
        <v>4882401</v>
      </c>
    </row>
    <row r="48" spans="1:5" x14ac:dyDescent="0.25">
      <c r="A48" s="1">
        <v>10</v>
      </c>
      <c r="B48" s="149" t="s">
        <v>472</v>
      </c>
      <c r="C48" s="150">
        <v>12768117</v>
      </c>
      <c r="D48" s="150">
        <v>0</v>
      </c>
      <c r="E48" s="150">
        <v>11601937</v>
      </c>
    </row>
    <row r="49" spans="1:5" x14ac:dyDescent="0.25">
      <c r="A49" s="1">
        <v>11</v>
      </c>
      <c r="B49" s="151" t="s">
        <v>473</v>
      </c>
      <c r="C49" s="152">
        <v>60828726</v>
      </c>
      <c r="D49" s="152">
        <v>0</v>
      </c>
      <c r="E49" s="152">
        <v>63914044</v>
      </c>
    </row>
    <row r="50" spans="1:5" x14ac:dyDescent="0.25">
      <c r="A50" s="1">
        <v>12</v>
      </c>
      <c r="B50" s="151" t="s">
        <v>475</v>
      </c>
      <c r="C50" s="152">
        <v>471765</v>
      </c>
      <c r="D50" s="152">
        <v>0</v>
      </c>
      <c r="E50" s="152">
        <v>540689</v>
      </c>
    </row>
    <row r="51" spans="1:5" x14ac:dyDescent="0.25">
      <c r="A51" s="1">
        <v>13</v>
      </c>
      <c r="B51" s="151" t="s">
        <v>476</v>
      </c>
      <c r="C51" s="152">
        <v>-3289019</v>
      </c>
      <c r="D51" s="152">
        <v>0</v>
      </c>
      <c r="E51" s="152">
        <v>-446828</v>
      </c>
    </row>
    <row r="52" spans="1:5" ht="26.4" x14ac:dyDescent="0.25">
      <c r="A52" s="1">
        <v>14</v>
      </c>
      <c r="B52" s="149" t="s">
        <v>478</v>
      </c>
      <c r="C52" s="150">
        <v>2601</v>
      </c>
      <c r="D52" s="150">
        <v>0</v>
      </c>
      <c r="E52" s="150">
        <v>523</v>
      </c>
    </row>
    <row r="53" spans="1:5" ht="26.4" x14ac:dyDescent="0.25">
      <c r="A53" s="1">
        <v>15</v>
      </c>
      <c r="B53" s="151" t="s">
        <v>479</v>
      </c>
      <c r="C53" s="152">
        <v>2601</v>
      </c>
      <c r="D53" s="152">
        <v>0</v>
      </c>
      <c r="E53" s="152">
        <v>523</v>
      </c>
    </row>
    <row r="54" spans="1:5" x14ac:dyDescent="0.25">
      <c r="A54" s="1">
        <v>16</v>
      </c>
      <c r="B54" s="151" t="s">
        <v>482</v>
      </c>
      <c r="C54" s="152">
        <v>2601</v>
      </c>
      <c r="D54" s="152">
        <v>0</v>
      </c>
      <c r="E54" s="152">
        <v>523</v>
      </c>
    </row>
    <row r="55" spans="1:5" x14ac:dyDescent="0.25">
      <c r="A55" s="1">
        <v>17</v>
      </c>
      <c r="B55" s="151" t="s">
        <v>483</v>
      </c>
      <c r="C55" s="152">
        <v>-3286418</v>
      </c>
      <c r="D55" s="152">
        <v>0</v>
      </c>
      <c r="E55" s="152">
        <v>-446305</v>
      </c>
    </row>
    <row r="57" spans="1:5" ht="13.8" x14ac:dyDescent="0.25">
      <c r="B57" s="146"/>
      <c r="C57" s="314" t="s">
        <v>457</v>
      </c>
      <c r="D57" s="314"/>
      <c r="E57" s="314"/>
    </row>
    <row r="58" spans="1:5" ht="39.6" x14ac:dyDescent="0.25">
      <c r="B58" s="144" t="s">
        <v>1</v>
      </c>
      <c r="C58" s="156" t="s">
        <v>484</v>
      </c>
      <c r="D58" s="156" t="s">
        <v>254</v>
      </c>
      <c r="E58" s="156" t="s">
        <v>485</v>
      </c>
    </row>
    <row r="59" spans="1:5" x14ac:dyDescent="0.25">
      <c r="B59" s="156" t="s">
        <v>255</v>
      </c>
      <c r="C59" s="156" t="s">
        <v>7</v>
      </c>
      <c r="D59" s="156" t="s">
        <v>8</v>
      </c>
      <c r="E59" s="156" t="s">
        <v>9</v>
      </c>
    </row>
    <row r="60" spans="1:5" ht="26.4" x14ac:dyDescent="0.25">
      <c r="A60" s="1">
        <v>1</v>
      </c>
      <c r="B60" s="149" t="s">
        <v>459</v>
      </c>
      <c r="C60" s="150">
        <v>21063512</v>
      </c>
      <c r="D60" s="150">
        <v>0</v>
      </c>
      <c r="E60" s="150">
        <v>22914875</v>
      </c>
    </row>
    <row r="61" spans="1:5" x14ac:dyDescent="0.25">
      <c r="A61" s="1">
        <v>2</v>
      </c>
      <c r="B61" s="151" t="s">
        <v>461</v>
      </c>
      <c r="C61" s="152">
        <v>21063512</v>
      </c>
      <c r="D61" s="152">
        <v>0</v>
      </c>
      <c r="E61" s="152">
        <v>22914875</v>
      </c>
    </row>
    <row r="62" spans="1:5" x14ac:dyDescent="0.25">
      <c r="A62" s="1">
        <v>3</v>
      </c>
      <c r="B62" s="149" t="s">
        <v>462</v>
      </c>
      <c r="C62" s="150">
        <v>43608190</v>
      </c>
      <c r="D62" s="150">
        <v>0</v>
      </c>
      <c r="E62" s="150">
        <v>63190389</v>
      </c>
    </row>
    <row r="63" spans="1:5" x14ac:dyDescent="0.25">
      <c r="A63" s="1">
        <v>4</v>
      </c>
      <c r="B63" s="149" t="s">
        <v>465</v>
      </c>
      <c r="C63" s="150">
        <v>19667</v>
      </c>
      <c r="D63" s="150">
        <v>0</v>
      </c>
      <c r="E63" s="150">
        <v>124198</v>
      </c>
    </row>
    <row r="64" spans="1:5" x14ac:dyDescent="0.25">
      <c r="A64" s="1">
        <v>5</v>
      </c>
      <c r="B64" s="151" t="s">
        <v>466</v>
      </c>
      <c r="C64" s="152">
        <v>43627857</v>
      </c>
      <c r="D64" s="152">
        <v>0</v>
      </c>
      <c r="E64" s="152">
        <v>63314587</v>
      </c>
    </row>
    <row r="65" spans="1:5" x14ac:dyDescent="0.25">
      <c r="A65" s="1">
        <v>6</v>
      </c>
      <c r="B65" s="149" t="s">
        <v>467</v>
      </c>
      <c r="C65" s="150">
        <v>18136834</v>
      </c>
      <c r="D65" s="150">
        <v>0</v>
      </c>
      <c r="E65" s="150">
        <v>23967119</v>
      </c>
    </row>
    <row r="66" spans="1:5" x14ac:dyDescent="0.25">
      <c r="A66" s="1">
        <v>7</v>
      </c>
      <c r="B66" s="149" t="s">
        <v>468</v>
      </c>
      <c r="C66" s="150">
        <v>4699481</v>
      </c>
      <c r="D66" s="150">
        <v>0</v>
      </c>
      <c r="E66" s="150">
        <v>6455762</v>
      </c>
    </row>
    <row r="67" spans="1:5" x14ac:dyDescent="0.25">
      <c r="A67" s="1">
        <v>8</v>
      </c>
      <c r="B67" s="151" t="s">
        <v>469</v>
      </c>
      <c r="C67" s="152">
        <v>22836315</v>
      </c>
      <c r="D67" s="152">
        <v>0</v>
      </c>
      <c r="E67" s="152">
        <v>30422881</v>
      </c>
    </row>
    <row r="68" spans="1:5" x14ac:dyDescent="0.25">
      <c r="A68" s="1">
        <v>9</v>
      </c>
      <c r="B68" s="149" t="s">
        <v>470</v>
      </c>
      <c r="C68" s="150">
        <v>28008276</v>
      </c>
      <c r="D68" s="150">
        <v>0</v>
      </c>
      <c r="E68" s="150">
        <v>38136504</v>
      </c>
    </row>
    <row r="69" spans="1:5" x14ac:dyDescent="0.25">
      <c r="A69" s="1">
        <v>10</v>
      </c>
      <c r="B69" s="149" t="s">
        <v>471</v>
      </c>
      <c r="C69" s="150">
        <v>4480383</v>
      </c>
      <c r="D69" s="150">
        <v>0</v>
      </c>
      <c r="E69" s="150">
        <v>7333935</v>
      </c>
    </row>
    <row r="70" spans="1:5" x14ac:dyDescent="0.25">
      <c r="A70" s="1">
        <v>11</v>
      </c>
      <c r="B70" s="149" t="s">
        <v>472</v>
      </c>
      <c r="C70" s="150">
        <v>9432951</v>
      </c>
      <c r="D70" s="150">
        <v>0</v>
      </c>
      <c r="E70" s="150">
        <v>10639673</v>
      </c>
    </row>
    <row r="71" spans="1:5" x14ac:dyDescent="0.25">
      <c r="A71" s="1">
        <v>12</v>
      </c>
      <c r="B71" s="151" t="s">
        <v>473</v>
      </c>
      <c r="C71" s="152">
        <v>41921610</v>
      </c>
      <c r="D71" s="152">
        <v>0</v>
      </c>
      <c r="E71" s="152">
        <v>56110112</v>
      </c>
    </row>
    <row r="72" spans="1:5" x14ac:dyDescent="0.25">
      <c r="A72" s="1">
        <v>13</v>
      </c>
      <c r="B72" s="151" t="s">
        <v>475</v>
      </c>
      <c r="C72" s="152">
        <v>1350559</v>
      </c>
      <c r="D72" s="152">
        <v>0</v>
      </c>
      <c r="E72" s="152">
        <v>2959237</v>
      </c>
    </row>
    <row r="73" spans="1:5" x14ac:dyDescent="0.25">
      <c r="A73" s="1">
        <v>14</v>
      </c>
      <c r="B73" s="151" t="s">
        <v>476</v>
      </c>
      <c r="C73" s="152">
        <v>-1417115</v>
      </c>
      <c r="D73" s="152">
        <v>0</v>
      </c>
      <c r="E73" s="152">
        <v>-3262768</v>
      </c>
    </row>
    <row r="74" spans="1:5" ht="26.4" x14ac:dyDescent="0.25">
      <c r="A74" s="1">
        <v>15</v>
      </c>
      <c r="B74" s="149" t="s">
        <v>478</v>
      </c>
      <c r="C74" s="150">
        <v>4325</v>
      </c>
      <c r="D74" s="150">
        <v>0</v>
      </c>
      <c r="E74" s="150">
        <v>1189</v>
      </c>
    </row>
    <row r="75" spans="1:5" ht="26.4" x14ac:dyDescent="0.25">
      <c r="A75" s="1">
        <v>16</v>
      </c>
      <c r="B75" s="151" t="s">
        <v>479</v>
      </c>
      <c r="C75" s="152">
        <v>4325</v>
      </c>
      <c r="D75" s="152">
        <v>0</v>
      </c>
      <c r="E75" s="152">
        <v>1189</v>
      </c>
    </row>
    <row r="76" spans="1:5" x14ac:dyDescent="0.25">
      <c r="A76" s="1">
        <v>17</v>
      </c>
      <c r="B76" s="151" t="s">
        <v>482</v>
      </c>
      <c r="C76" s="152">
        <v>4325</v>
      </c>
      <c r="D76" s="152">
        <v>0</v>
      </c>
      <c r="E76" s="152">
        <v>1189</v>
      </c>
    </row>
    <row r="77" spans="1:5" x14ac:dyDescent="0.25">
      <c r="A77" s="1">
        <v>18</v>
      </c>
      <c r="B77" s="151" t="s">
        <v>483</v>
      </c>
      <c r="C77" s="152">
        <v>-1412790</v>
      </c>
      <c r="D77" s="152">
        <v>0</v>
      </c>
      <c r="E77" s="152">
        <v>-3261579</v>
      </c>
    </row>
    <row r="79" spans="1:5" ht="13.8" x14ac:dyDescent="0.25">
      <c r="B79" s="146"/>
      <c r="C79" s="314" t="s">
        <v>488</v>
      </c>
      <c r="D79" s="314"/>
      <c r="E79" s="314"/>
    </row>
    <row r="80" spans="1:5" ht="39.6" x14ac:dyDescent="0.25">
      <c r="B80" s="144" t="s">
        <v>1</v>
      </c>
      <c r="C80" s="156" t="s">
        <v>484</v>
      </c>
      <c r="D80" s="156" t="s">
        <v>254</v>
      </c>
      <c r="E80" s="156" t="s">
        <v>485</v>
      </c>
    </row>
    <row r="81" spans="1:5" x14ac:dyDescent="0.25">
      <c r="B81" s="156" t="s">
        <v>255</v>
      </c>
      <c r="C81" s="156" t="s">
        <v>7</v>
      </c>
      <c r="D81" s="156" t="s">
        <v>8</v>
      </c>
      <c r="E81" s="156" t="s">
        <v>9</v>
      </c>
    </row>
    <row r="82" spans="1:5" ht="26.4" x14ac:dyDescent="0.25">
      <c r="A82" s="1">
        <v>1</v>
      </c>
      <c r="B82" s="149" t="s">
        <v>459</v>
      </c>
      <c r="C82" s="150">
        <v>110943282</v>
      </c>
      <c r="D82" s="150">
        <v>0</v>
      </c>
      <c r="E82" s="150">
        <v>136010868</v>
      </c>
    </row>
    <row r="83" spans="1:5" x14ac:dyDescent="0.25">
      <c r="A83" s="1">
        <v>2</v>
      </c>
      <c r="B83" s="151" t="s">
        <v>461</v>
      </c>
      <c r="C83" s="152">
        <v>110943282</v>
      </c>
      <c r="D83" s="152">
        <v>0</v>
      </c>
      <c r="E83" s="152">
        <v>136010868</v>
      </c>
    </row>
    <row r="84" spans="1:5" x14ac:dyDescent="0.25">
      <c r="A84" s="1">
        <v>3</v>
      </c>
      <c r="B84" s="149" t="s">
        <v>462</v>
      </c>
      <c r="C84" s="150">
        <v>54141029</v>
      </c>
      <c r="D84" s="150">
        <v>0</v>
      </c>
      <c r="E84" s="150">
        <v>34467257</v>
      </c>
    </row>
    <row r="85" spans="1:5" x14ac:dyDescent="0.25">
      <c r="A85" s="1">
        <v>4</v>
      </c>
      <c r="B85" s="149" t="s">
        <v>463</v>
      </c>
      <c r="C85" s="150">
        <v>0</v>
      </c>
      <c r="D85" s="150">
        <v>0</v>
      </c>
      <c r="E85" s="150">
        <v>271494</v>
      </c>
    </row>
    <row r="86" spans="1:5" x14ac:dyDescent="0.25">
      <c r="A86" s="1">
        <v>5</v>
      </c>
      <c r="B86" s="149" t="s">
        <v>465</v>
      </c>
      <c r="C86" s="150">
        <v>904534</v>
      </c>
      <c r="D86" s="150">
        <v>0</v>
      </c>
      <c r="E86" s="150">
        <v>1603147</v>
      </c>
    </row>
    <row r="87" spans="1:5" x14ac:dyDescent="0.25">
      <c r="A87" s="1">
        <v>6</v>
      </c>
      <c r="B87" s="151" t="s">
        <v>466</v>
      </c>
      <c r="C87" s="152">
        <v>55045563</v>
      </c>
      <c r="D87" s="152">
        <v>0</v>
      </c>
      <c r="E87" s="152">
        <v>36341898</v>
      </c>
    </row>
    <row r="88" spans="1:5" x14ac:dyDescent="0.25">
      <c r="A88" s="1">
        <v>7</v>
      </c>
      <c r="B88" s="149" t="s">
        <v>467</v>
      </c>
      <c r="C88" s="150">
        <v>20524367</v>
      </c>
      <c r="D88" s="150">
        <v>0</v>
      </c>
      <c r="E88" s="150">
        <v>16813214</v>
      </c>
    </row>
    <row r="89" spans="1:5" x14ac:dyDescent="0.25">
      <c r="A89" s="1">
        <v>8</v>
      </c>
      <c r="B89" s="149" t="s">
        <v>468</v>
      </c>
      <c r="C89" s="150">
        <v>80366838</v>
      </c>
      <c r="D89" s="150">
        <v>0</v>
      </c>
      <c r="E89" s="150">
        <v>79213216</v>
      </c>
    </row>
    <row r="90" spans="1:5" x14ac:dyDescent="0.25">
      <c r="A90" s="1">
        <v>9</v>
      </c>
      <c r="B90" s="151" t="s">
        <v>469</v>
      </c>
      <c r="C90" s="152">
        <v>100891205</v>
      </c>
      <c r="D90" s="152">
        <v>0</v>
      </c>
      <c r="E90" s="152">
        <v>96026430</v>
      </c>
    </row>
    <row r="91" spans="1:5" x14ac:dyDescent="0.25">
      <c r="A91" s="1">
        <v>10</v>
      </c>
      <c r="B91" s="149" t="s">
        <v>470</v>
      </c>
      <c r="C91" s="150">
        <v>35244506</v>
      </c>
      <c r="D91" s="150">
        <v>0</v>
      </c>
      <c r="E91" s="150">
        <v>42941784</v>
      </c>
    </row>
    <row r="92" spans="1:5" x14ac:dyDescent="0.25">
      <c r="A92" s="1">
        <v>11</v>
      </c>
      <c r="B92" s="149" t="s">
        <v>471</v>
      </c>
      <c r="C92" s="150">
        <v>6320090</v>
      </c>
      <c r="D92" s="150">
        <v>0</v>
      </c>
      <c r="E92" s="150">
        <v>6215673</v>
      </c>
    </row>
    <row r="93" spans="1:5" x14ac:dyDescent="0.25">
      <c r="A93" s="1">
        <v>12</v>
      </c>
      <c r="B93" s="149" t="s">
        <v>472</v>
      </c>
      <c r="C93" s="150">
        <v>12193550</v>
      </c>
      <c r="D93" s="150">
        <v>0</v>
      </c>
      <c r="E93" s="150">
        <v>11457053</v>
      </c>
    </row>
    <row r="94" spans="1:5" x14ac:dyDescent="0.25">
      <c r="A94" s="1">
        <v>13</v>
      </c>
      <c r="B94" s="151" t="s">
        <v>473</v>
      </c>
      <c r="C94" s="152">
        <v>53758146</v>
      </c>
      <c r="D94" s="152">
        <v>0</v>
      </c>
      <c r="E94" s="152">
        <v>60614510</v>
      </c>
    </row>
    <row r="95" spans="1:5" x14ac:dyDescent="0.25">
      <c r="A95" s="1">
        <v>14</v>
      </c>
      <c r="B95" s="151" t="s">
        <v>475</v>
      </c>
      <c r="C95" s="152">
        <v>11782468</v>
      </c>
      <c r="D95" s="152">
        <v>0</v>
      </c>
      <c r="E95" s="152">
        <v>11237412</v>
      </c>
    </row>
    <row r="96" spans="1:5" x14ac:dyDescent="0.25">
      <c r="A96" s="1">
        <v>15</v>
      </c>
      <c r="B96" s="151" t="s">
        <v>476</v>
      </c>
      <c r="C96" s="152">
        <v>-442974</v>
      </c>
      <c r="D96" s="152">
        <v>0</v>
      </c>
      <c r="E96" s="152">
        <v>4474414</v>
      </c>
    </row>
    <row r="97" spans="1:5" ht="26.4" x14ac:dyDescent="0.25">
      <c r="A97" s="1">
        <v>16</v>
      </c>
      <c r="B97" s="149" t="s">
        <v>478</v>
      </c>
      <c r="C97" s="150">
        <v>0</v>
      </c>
      <c r="D97" s="150">
        <v>0</v>
      </c>
      <c r="E97" s="150">
        <v>15</v>
      </c>
    </row>
    <row r="98" spans="1:5" ht="26.4" x14ac:dyDescent="0.25">
      <c r="A98" s="1">
        <v>17</v>
      </c>
      <c r="B98" s="151" t="s">
        <v>479</v>
      </c>
      <c r="C98" s="152">
        <v>0</v>
      </c>
      <c r="D98" s="152">
        <v>0</v>
      </c>
      <c r="E98" s="152">
        <v>15</v>
      </c>
    </row>
    <row r="99" spans="1:5" x14ac:dyDescent="0.25">
      <c r="A99" s="1">
        <v>18</v>
      </c>
      <c r="B99" s="151" t="s">
        <v>482</v>
      </c>
      <c r="C99" s="152">
        <v>0</v>
      </c>
      <c r="D99" s="152">
        <v>0</v>
      </c>
      <c r="E99" s="152">
        <v>15</v>
      </c>
    </row>
    <row r="100" spans="1:5" x14ac:dyDescent="0.25">
      <c r="A100" s="1">
        <v>19</v>
      </c>
      <c r="B100" s="151" t="s">
        <v>483</v>
      </c>
      <c r="C100" s="152">
        <v>-442974</v>
      </c>
      <c r="D100" s="152">
        <v>0</v>
      </c>
      <c r="E100" s="152">
        <v>4474429</v>
      </c>
    </row>
  </sheetData>
  <mergeCells count="6">
    <mergeCell ref="C36:E36"/>
    <mergeCell ref="C57:E57"/>
    <mergeCell ref="C79:E79"/>
    <mergeCell ref="B1:E1"/>
    <mergeCell ref="B2:E2"/>
    <mergeCell ref="C5:E5"/>
  </mergeCells>
  <pageMargins left="0.28999999999999998" right="0.31" top="0.74803149606299213" bottom="0.74803149606299213" header="0.31496062992125984" footer="0.31496062992125984"/>
  <pageSetup paperSize="9" scale="54" orientation="landscape" r:id="rId1"/>
  <rowBreaks count="1" manualBreakCount="1">
    <brk id="5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149"/>
  <sheetViews>
    <sheetView view="pageBreakPreview" zoomScale="95" zoomScaleSheetLayoutView="95" workbookViewId="0">
      <selection activeCell="D3" sqref="D3"/>
    </sheetView>
  </sheetViews>
  <sheetFormatPr defaultColWidth="8.88671875" defaultRowHeight="13.2" x14ac:dyDescent="0.25"/>
  <cols>
    <col min="1" max="1" width="6.44140625" style="1" customWidth="1"/>
    <col min="2" max="2" width="64.44140625" style="1" customWidth="1"/>
    <col min="3" max="3" width="13.109375" style="1" customWidth="1"/>
    <col min="4" max="4" width="13.44140625" style="1" customWidth="1"/>
    <col min="5" max="5" width="14.44140625" style="1" customWidth="1"/>
    <col min="6" max="16384" width="8.88671875" style="1"/>
  </cols>
  <sheetData>
    <row r="1" spans="1:5" ht="27" customHeight="1" x14ac:dyDescent="0.3">
      <c r="B1" s="311" t="s">
        <v>456</v>
      </c>
      <c r="C1" s="309"/>
      <c r="D1" s="309"/>
      <c r="E1" s="309"/>
    </row>
    <row r="2" spans="1:5" ht="25.5" customHeight="1" x14ac:dyDescent="0.3">
      <c r="B2" s="310" t="s">
        <v>489</v>
      </c>
      <c r="C2" s="309"/>
      <c r="D2" s="309"/>
      <c r="E2" s="309"/>
    </row>
    <row r="3" spans="1:5" ht="25.5" customHeight="1" x14ac:dyDescent="0.3">
      <c r="B3" s="236"/>
      <c r="C3" s="235"/>
      <c r="D3" s="207" t="s">
        <v>574</v>
      </c>
      <c r="E3" s="235"/>
    </row>
    <row r="4" spans="1:5" x14ac:dyDescent="0.25">
      <c r="E4" s="1" t="s">
        <v>95</v>
      </c>
    </row>
    <row r="6" spans="1:5" x14ac:dyDescent="0.25">
      <c r="D6" s="28" t="s">
        <v>231</v>
      </c>
    </row>
    <row r="7" spans="1:5" s="3" customFormat="1" ht="24" x14ac:dyDescent="0.2">
      <c r="B7" s="159" t="s">
        <v>1</v>
      </c>
      <c r="C7" s="160" t="s">
        <v>484</v>
      </c>
      <c r="D7" s="160" t="s">
        <v>254</v>
      </c>
      <c r="E7" s="160" t="s">
        <v>485</v>
      </c>
    </row>
    <row r="8" spans="1:5" x14ac:dyDescent="0.25">
      <c r="B8" s="156" t="s">
        <v>255</v>
      </c>
      <c r="C8" s="156" t="s">
        <v>7</v>
      </c>
      <c r="D8" s="156" t="s">
        <v>8</v>
      </c>
      <c r="E8" s="156" t="s">
        <v>9</v>
      </c>
    </row>
    <row r="9" spans="1:5" x14ac:dyDescent="0.25">
      <c r="A9" s="1">
        <v>1</v>
      </c>
      <c r="B9" s="149" t="s">
        <v>490</v>
      </c>
      <c r="C9" s="150">
        <v>759809</v>
      </c>
      <c r="D9" s="150">
        <v>0</v>
      </c>
      <c r="E9" s="150">
        <v>2307107</v>
      </c>
    </row>
    <row r="10" spans="1:5" x14ac:dyDescent="0.25">
      <c r="A10" s="1">
        <v>2</v>
      </c>
      <c r="B10" s="151" t="s">
        <v>491</v>
      </c>
      <c r="C10" s="152">
        <v>759809</v>
      </c>
      <c r="D10" s="152">
        <v>0</v>
      </c>
      <c r="E10" s="152">
        <v>2307107</v>
      </c>
    </row>
    <row r="11" spans="1:5" x14ac:dyDescent="0.25">
      <c r="A11" s="1">
        <v>3</v>
      </c>
      <c r="B11" s="149" t="s">
        <v>492</v>
      </c>
      <c r="C11" s="150">
        <v>6555315950</v>
      </c>
      <c r="D11" s="150">
        <v>0</v>
      </c>
      <c r="E11" s="150">
        <v>6457491215</v>
      </c>
    </row>
    <row r="12" spans="1:5" x14ac:dyDescent="0.25">
      <c r="A12" s="1">
        <v>4</v>
      </c>
      <c r="B12" s="149" t="s">
        <v>493</v>
      </c>
      <c r="C12" s="150">
        <v>29129852</v>
      </c>
      <c r="D12" s="150">
        <v>0</v>
      </c>
      <c r="E12" s="150">
        <v>25124045</v>
      </c>
    </row>
    <row r="13" spans="1:5" x14ac:dyDescent="0.25">
      <c r="A13" s="1">
        <v>5</v>
      </c>
      <c r="B13" s="149" t="s">
        <v>494</v>
      </c>
      <c r="C13" s="150">
        <v>8050000</v>
      </c>
      <c r="D13" s="150">
        <v>0</v>
      </c>
      <c r="E13" s="150">
        <v>27423600</v>
      </c>
    </row>
    <row r="14" spans="1:5" x14ac:dyDescent="0.25">
      <c r="A14" s="1">
        <v>6</v>
      </c>
      <c r="B14" s="151" t="s">
        <v>495</v>
      </c>
      <c r="C14" s="152">
        <v>6592495802</v>
      </c>
      <c r="D14" s="152">
        <v>0</v>
      </c>
      <c r="E14" s="152">
        <v>6510038860</v>
      </c>
    </row>
    <row r="15" spans="1:5" x14ac:dyDescent="0.25">
      <c r="A15" s="1">
        <v>7</v>
      </c>
      <c r="B15" s="149" t="s">
        <v>496</v>
      </c>
      <c r="C15" s="150">
        <v>17610000</v>
      </c>
      <c r="D15" s="150">
        <v>0</v>
      </c>
      <c r="E15" s="150">
        <v>20610000</v>
      </c>
    </row>
    <row r="16" spans="1:5" x14ac:dyDescent="0.25">
      <c r="A16" s="1">
        <v>8</v>
      </c>
      <c r="B16" s="149" t="s">
        <v>497</v>
      </c>
      <c r="C16" s="150">
        <v>17600000</v>
      </c>
      <c r="D16" s="150">
        <v>0</v>
      </c>
      <c r="E16" s="150">
        <v>20600000</v>
      </c>
    </row>
    <row r="17" spans="1:5" x14ac:dyDescent="0.25">
      <c r="A17" s="1">
        <v>9</v>
      </c>
      <c r="B17" s="149" t="s">
        <v>498</v>
      </c>
      <c r="C17" s="150">
        <v>10000</v>
      </c>
      <c r="D17" s="150">
        <v>0</v>
      </c>
      <c r="E17" s="150">
        <v>10000</v>
      </c>
    </row>
    <row r="18" spans="1:5" x14ac:dyDescent="0.25">
      <c r="A18" s="1">
        <v>10</v>
      </c>
      <c r="B18" s="151" t="s">
        <v>499</v>
      </c>
      <c r="C18" s="152">
        <v>17610000</v>
      </c>
      <c r="D18" s="152">
        <v>0</v>
      </c>
      <c r="E18" s="152">
        <v>20610000</v>
      </c>
    </row>
    <row r="19" spans="1:5" ht="26.4" x14ac:dyDescent="0.25">
      <c r="A19" s="1">
        <v>11</v>
      </c>
      <c r="B19" s="151" t="s">
        <v>500</v>
      </c>
      <c r="C19" s="152">
        <v>6610865611</v>
      </c>
      <c r="D19" s="152">
        <v>0</v>
      </c>
      <c r="E19" s="152">
        <v>6532955967</v>
      </c>
    </row>
    <row r="20" spans="1:5" x14ac:dyDescent="0.25">
      <c r="A20" s="1">
        <v>12</v>
      </c>
      <c r="B20" s="149" t="s">
        <v>501</v>
      </c>
      <c r="C20" s="150">
        <v>192420</v>
      </c>
      <c r="D20" s="150">
        <v>0</v>
      </c>
      <c r="E20" s="150">
        <v>311420</v>
      </c>
    </row>
    <row r="21" spans="1:5" x14ac:dyDescent="0.25">
      <c r="A21" s="1">
        <v>13</v>
      </c>
      <c r="B21" s="151" t="s">
        <v>502</v>
      </c>
      <c r="C21" s="152">
        <v>192420</v>
      </c>
      <c r="D21" s="152">
        <v>0</v>
      </c>
      <c r="E21" s="152">
        <v>311420</v>
      </c>
    </row>
    <row r="22" spans="1:5" x14ac:dyDescent="0.25">
      <c r="A22" s="1">
        <v>14</v>
      </c>
      <c r="B22" s="149" t="s">
        <v>503</v>
      </c>
      <c r="C22" s="150">
        <v>168520959</v>
      </c>
      <c r="D22" s="150">
        <v>0</v>
      </c>
      <c r="E22" s="150">
        <v>368031643</v>
      </c>
    </row>
    <row r="23" spans="1:5" x14ac:dyDescent="0.25">
      <c r="A23" s="1">
        <v>15</v>
      </c>
      <c r="B23" s="151" t="s">
        <v>504</v>
      </c>
      <c r="C23" s="152">
        <v>168520959</v>
      </c>
      <c r="D23" s="152">
        <v>0</v>
      </c>
      <c r="E23" s="152">
        <v>368031643</v>
      </c>
    </row>
    <row r="24" spans="1:5" x14ac:dyDescent="0.25">
      <c r="A24" s="1">
        <v>16</v>
      </c>
      <c r="B24" s="151" t="s">
        <v>505</v>
      </c>
      <c r="C24" s="152">
        <v>168713379</v>
      </c>
      <c r="D24" s="152">
        <v>0</v>
      </c>
      <c r="E24" s="152">
        <v>368343063</v>
      </c>
    </row>
    <row r="25" spans="1:5" ht="26.4" x14ac:dyDescent="0.25">
      <c r="A25" s="1">
        <v>17</v>
      </c>
      <c r="B25" s="149" t="s">
        <v>506</v>
      </c>
      <c r="C25" s="150">
        <v>28138319</v>
      </c>
      <c r="D25" s="150">
        <v>0</v>
      </c>
      <c r="E25" s="150">
        <v>16617922</v>
      </c>
    </row>
    <row r="26" spans="1:5" ht="26.4" x14ac:dyDescent="0.25">
      <c r="A26" s="1">
        <v>18</v>
      </c>
      <c r="B26" s="149" t="s">
        <v>507</v>
      </c>
      <c r="C26" s="150">
        <v>20327258</v>
      </c>
      <c r="D26" s="150">
        <v>0</v>
      </c>
      <c r="E26" s="150">
        <v>4777644</v>
      </c>
    </row>
    <row r="27" spans="1:5" ht="26.4" x14ac:dyDescent="0.25">
      <c r="A27" s="1">
        <v>19</v>
      </c>
      <c r="B27" s="149" t="s">
        <v>508</v>
      </c>
      <c r="C27" s="150">
        <v>6768035</v>
      </c>
      <c r="D27" s="150">
        <v>0</v>
      </c>
      <c r="E27" s="150">
        <v>10943385</v>
      </c>
    </row>
    <row r="28" spans="1:5" ht="26.4" x14ac:dyDescent="0.25">
      <c r="A28" s="1">
        <v>20</v>
      </c>
      <c r="B28" s="149" t="s">
        <v>509</v>
      </c>
      <c r="C28" s="150">
        <v>1043026</v>
      </c>
      <c r="D28" s="150">
        <v>0</v>
      </c>
      <c r="E28" s="150">
        <v>896893</v>
      </c>
    </row>
    <row r="29" spans="1:5" ht="26.4" x14ac:dyDescent="0.25">
      <c r="A29" s="1">
        <v>21</v>
      </c>
      <c r="B29" s="149" t="s">
        <v>510</v>
      </c>
      <c r="C29" s="150">
        <v>174420</v>
      </c>
      <c r="D29" s="150">
        <v>0</v>
      </c>
      <c r="E29" s="150">
        <v>0</v>
      </c>
    </row>
    <row r="30" spans="1:5" ht="26.4" x14ac:dyDescent="0.25">
      <c r="A30" s="1">
        <v>22</v>
      </c>
      <c r="B30" s="149" t="s">
        <v>511</v>
      </c>
      <c r="C30" s="150">
        <v>37081</v>
      </c>
      <c r="D30" s="150">
        <v>0</v>
      </c>
      <c r="E30" s="150">
        <v>0</v>
      </c>
    </row>
    <row r="31" spans="1:5" ht="26.4" x14ac:dyDescent="0.25">
      <c r="A31" s="1">
        <v>23</v>
      </c>
      <c r="B31" s="149" t="s">
        <v>512</v>
      </c>
      <c r="C31" s="150">
        <v>137339</v>
      </c>
      <c r="D31" s="150">
        <v>0</v>
      </c>
      <c r="E31" s="150">
        <v>0</v>
      </c>
    </row>
    <row r="32" spans="1:5" ht="26.4" x14ac:dyDescent="0.25">
      <c r="A32" s="1">
        <v>24</v>
      </c>
      <c r="B32" s="149" t="s">
        <v>513</v>
      </c>
      <c r="C32" s="150">
        <v>1253576</v>
      </c>
      <c r="D32" s="150">
        <v>0</v>
      </c>
      <c r="E32" s="150">
        <v>1253576</v>
      </c>
    </row>
    <row r="33" spans="1:5" x14ac:dyDescent="0.25">
      <c r="A33" s="1">
        <v>25</v>
      </c>
      <c r="B33" s="151" t="s">
        <v>514</v>
      </c>
      <c r="C33" s="152">
        <v>29566315</v>
      </c>
      <c r="D33" s="152">
        <v>0</v>
      </c>
      <c r="E33" s="152">
        <v>17871498</v>
      </c>
    </row>
    <row r="34" spans="1:5" x14ac:dyDescent="0.25">
      <c r="A34" s="1">
        <v>26</v>
      </c>
      <c r="B34" s="149" t="s">
        <v>515</v>
      </c>
      <c r="C34" s="150">
        <v>54052</v>
      </c>
      <c r="D34" s="150">
        <v>0</v>
      </c>
      <c r="E34" s="150">
        <v>243624</v>
      </c>
    </row>
    <row r="35" spans="1:5" x14ac:dyDescent="0.25">
      <c r="A35" s="1">
        <v>27</v>
      </c>
      <c r="B35" s="149" t="s">
        <v>516</v>
      </c>
      <c r="C35" s="150">
        <v>54052</v>
      </c>
      <c r="D35" s="150">
        <v>0</v>
      </c>
      <c r="E35" s="150">
        <v>243624</v>
      </c>
    </row>
    <row r="36" spans="1:5" x14ac:dyDescent="0.25">
      <c r="A36" s="1">
        <v>28</v>
      </c>
      <c r="B36" s="149" t="s">
        <v>517</v>
      </c>
      <c r="C36" s="150">
        <v>70000</v>
      </c>
      <c r="D36" s="150">
        <v>0</v>
      </c>
      <c r="E36" s="150">
        <v>550000</v>
      </c>
    </row>
    <row r="37" spans="1:5" x14ac:dyDescent="0.25">
      <c r="A37" s="1">
        <v>29</v>
      </c>
      <c r="B37" s="151" t="s">
        <v>518</v>
      </c>
      <c r="C37" s="152">
        <v>124052</v>
      </c>
      <c r="D37" s="152">
        <v>0</v>
      </c>
      <c r="E37" s="152">
        <v>793624</v>
      </c>
    </row>
    <row r="38" spans="1:5" x14ac:dyDescent="0.25">
      <c r="A38" s="1">
        <v>30</v>
      </c>
      <c r="B38" s="151" t="s">
        <v>519</v>
      </c>
      <c r="C38" s="152">
        <v>29690367</v>
      </c>
      <c r="D38" s="152">
        <v>0</v>
      </c>
      <c r="E38" s="152">
        <v>18665122</v>
      </c>
    </row>
    <row r="39" spans="1:5" x14ac:dyDescent="0.25">
      <c r="A39" s="1">
        <v>31</v>
      </c>
      <c r="B39" s="149" t="s">
        <v>520</v>
      </c>
      <c r="C39" s="150">
        <v>346592</v>
      </c>
      <c r="D39" s="150">
        <v>0</v>
      </c>
      <c r="E39" s="150">
        <v>1602168</v>
      </c>
    </row>
    <row r="40" spans="1:5" ht="26.4" x14ac:dyDescent="0.25">
      <c r="A40" s="1">
        <v>32</v>
      </c>
      <c r="B40" s="151" t="s">
        <v>521</v>
      </c>
      <c r="C40" s="152">
        <v>346592</v>
      </c>
      <c r="D40" s="152">
        <v>0</v>
      </c>
      <c r="E40" s="152">
        <v>1602168</v>
      </c>
    </row>
    <row r="41" spans="1:5" x14ac:dyDescent="0.25">
      <c r="A41" s="1">
        <v>33</v>
      </c>
      <c r="B41" s="149" t="s">
        <v>522</v>
      </c>
      <c r="C41" s="150">
        <v>-199522</v>
      </c>
      <c r="D41" s="150">
        <v>0</v>
      </c>
      <c r="E41" s="150">
        <v>0</v>
      </c>
    </row>
    <row r="42" spans="1:5" x14ac:dyDescent="0.25">
      <c r="A42" s="1">
        <v>34</v>
      </c>
      <c r="B42" s="151" t="s">
        <v>523</v>
      </c>
      <c r="C42" s="152">
        <v>-199522</v>
      </c>
      <c r="D42" s="152">
        <v>0</v>
      </c>
      <c r="E42" s="152">
        <v>0</v>
      </c>
    </row>
    <row r="43" spans="1:5" x14ac:dyDescent="0.25">
      <c r="A43" s="1">
        <v>35</v>
      </c>
      <c r="B43" s="151" t="s">
        <v>524</v>
      </c>
      <c r="C43" s="152">
        <v>147070</v>
      </c>
      <c r="D43" s="152">
        <v>0</v>
      </c>
      <c r="E43" s="152">
        <v>1602168</v>
      </c>
    </row>
    <row r="44" spans="1:5" x14ac:dyDescent="0.25">
      <c r="A44" s="1">
        <v>36</v>
      </c>
      <c r="B44" s="151" t="s">
        <v>525</v>
      </c>
      <c r="C44" s="152">
        <v>6809416427</v>
      </c>
      <c r="D44" s="152">
        <v>0</v>
      </c>
      <c r="E44" s="152">
        <v>6921566320</v>
      </c>
    </row>
    <row r="45" spans="1:5" x14ac:dyDescent="0.25">
      <c r="A45" s="1">
        <v>37</v>
      </c>
      <c r="B45" s="149" t="s">
        <v>526</v>
      </c>
      <c r="C45" s="150">
        <v>7080091124</v>
      </c>
      <c r="D45" s="150">
        <v>0</v>
      </c>
      <c r="E45" s="150">
        <v>7080091124</v>
      </c>
    </row>
    <row r="46" spans="1:5" x14ac:dyDescent="0.25">
      <c r="A46" s="1">
        <v>38</v>
      </c>
      <c r="B46" s="149" t="s">
        <v>527</v>
      </c>
      <c r="C46" s="150">
        <v>0</v>
      </c>
      <c r="D46" s="150">
        <v>0</v>
      </c>
      <c r="E46" s="150">
        <v>240895622</v>
      </c>
    </row>
    <row r="47" spans="1:5" x14ac:dyDescent="0.25">
      <c r="A47" s="1">
        <v>39</v>
      </c>
      <c r="B47" s="149" t="s">
        <v>528</v>
      </c>
      <c r="C47" s="150">
        <v>56893134</v>
      </c>
      <c r="D47" s="150">
        <v>0</v>
      </c>
      <c r="E47" s="150">
        <v>56893134</v>
      </c>
    </row>
    <row r="48" spans="1:5" ht="26.4" x14ac:dyDescent="0.25">
      <c r="A48" s="1">
        <v>40</v>
      </c>
      <c r="B48" s="151" t="s">
        <v>529</v>
      </c>
      <c r="C48" s="152">
        <v>56893134</v>
      </c>
      <c r="D48" s="152">
        <v>0</v>
      </c>
      <c r="E48" s="152">
        <v>56893134</v>
      </c>
    </row>
    <row r="49" spans="1:5" x14ac:dyDescent="0.25">
      <c r="A49" s="1">
        <v>41</v>
      </c>
      <c r="B49" s="149" t="s">
        <v>530</v>
      </c>
      <c r="C49" s="150">
        <v>-454073942</v>
      </c>
      <c r="D49" s="150">
        <v>0</v>
      </c>
      <c r="E49" s="150">
        <v>-184085054</v>
      </c>
    </row>
    <row r="50" spans="1:5" x14ac:dyDescent="0.25">
      <c r="A50" s="1">
        <v>42</v>
      </c>
      <c r="B50" s="149" t="s">
        <v>531</v>
      </c>
      <c r="C50" s="150">
        <v>107629827</v>
      </c>
      <c r="D50" s="150">
        <v>0</v>
      </c>
      <c r="E50" s="150">
        <v>-292415543</v>
      </c>
    </row>
    <row r="51" spans="1:5" x14ac:dyDescent="0.25">
      <c r="A51" s="1">
        <v>43</v>
      </c>
      <c r="B51" s="151" t="s">
        <v>532</v>
      </c>
      <c r="C51" s="152">
        <v>6790540143</v>
      </c>
      <c r="D51" s="152">
        <v>0</v>
      </c>
      <c r="E51" s="152">
        <v>6901379283</v>
      </c>
    </row>
    <row r="52" spans="1:5" x14ac:dyDescent="0.25">
      <c r="A52" s="1">
        <v>44</v>
      </c>
      <c r="B52" s="149" t="s">
        <v>533</v>
      </c>
      <c r="C52" s="150">
        <v>94750</v>
      </c>
      <c r="D52" s="150">
        <v>0</v>
      </c>
      <c r="E52" s="150">
        <v>0</v>
      </c>
    </row>
    <row r="53" spans="1:5" x14ac:dyDescent="0.25">
      <c r="A53" s="1">
        <v>45</v>
      </c>
      <c r="B53" s="149" t="s">
        <v>534</v>
      </c>
      <c r="C53" s="150">
        <v>317500</v>
      </c>
      <c r="D53" s="150">
        <v>0</v>
      </c>
      <c r="E53" s="150">
        <v>908050</v>
      </c>
    </row>
    <row r="54" spans="1:5" x14ac:dyDescent="0.25">
      <c r="A54" s="1">
        <v>46</v>
      </c>
      <c r="B54" s="151" t="s">
        <v>535</v>
      </c>
      <c r="C54" s="152">
        <v>412250</v>
      </c>
      <c r="D54" s="152">
        <v>0</v>
      </c>
      <c r="E54" s="152">
        <v>908050</v>
      </c>
    </row>
    <row r="55" spans="1:5" ht="26.4" x14ac:dyDescent="0.25">
      <c r="A55" s="1">
        <v>47</v>
      </c>
      <c r="B55" s="149" t="s">
        <v>536</v>
      </c>
      <c r="C55" s="150">
        <v>6199449</v>
      </c>
      <c r="D55" s="150">
        <v>0</v>
      </c>
      <c r="E55" s="150">
        <v>7131362</v>
      </c>
    </row>
    <row r="56" spans="1:5" ht="26.4" x14ac:dyDescent="0.25">
      <c r="A56" s="1">
        <v>48</v>
      </c>
      <c r="B56" s="149" t="s">
        <v>537</v>
      </c>
      <c r="C56" s="150">
        <v>6199449</v>
      </c>
      <c r="D56" s="150">
        <v>0</v>
      </c>
      <c r="E56" s="150">
        <v>7131362</v>
      </c>
    </row>
    <row r="57" spans="1:5" ht="26.4" x14ac:dyDescent="0.25">
      <c r="A57" s="1">
        <v>49</v>
      </c>
      <c r="B57" s="151" t="s">
        <v>538</v>
      </c>
      <c r="C57" s="152">
        <v>6199449</v>
      </c>
      <c r="D57" s="152">
        <v>0</v>
      </c>
      <c r="E57" s="152">
        <v>7131362</v>
      </c>
    </row>
    <row r="58" spans="1:5" x14ac:dyDescent="0.25">
      <c r="A58" s="1">
        <v>50</v>
      </c>
      <c r="B58" s="149" t="s">
        <v>539</v>
      </c>
      <c r="C58" s="150">
        <v>9048354</v>
      </c>
      <c r="D58" s="150">
        <v>0</v>
      </c>
      <c r="E58" s="150">
        <v>8587126</v>
      </c>
    </row>
    <row r="59" spans="1:5" x14ac:dyDescent="0.25">
      <c r="A59" s="1">
        <v>51</v>
      </c>
      <c r="B59" s="151" t="s">
        <v>540</v>
      </c>
      <c r="C59" s="152">
        <v>9048354</v>
      </c>
      <c r="D59" s="152">
        <v>0</v>
      </c>
      <c r="E59" s="152">
        <v>8587126</v>
      </c>
    </row>
    <row r="60" spans="1:5" x14ac:dyDescent="0.25">
      <c r="A60" s="1">
        <v>52</v>
      </c>
      <c r="B60" s="151" t="s">
        <v>541</v>
      </c>
      <c r="C60" s="152">
        <v>15660053</v>
      </c>
      <c r="D60" s="152">
        <v>0</v>
      </c>
      <c r="E60" s="152">
        <v>16626538</v>
      </c>
    </row>
    <row r="61" spans="1:5" x14ac:dyDescent="0.25">
      <c r="A61" s="1">
        <v>53</v>
      </c>
      <c r="B61" s="149" t="s">
        <v>542</v>
      </c>
      <c r="C61" s="150">
        <v>3123166</v>
      </c>
      <c r="D61" s="150">
        <v>0</v>
      </c>
      <c r="E61" s="150">
        <v>2908434</v>
      </c>
    </row>
    <row r="62" spans="1:5" x14ac:dyDescent="0.25">
      <c r="A62" s="1">
        <v>54</v>
      </c>
      <c r="B62" s="149" t="s">
        <v>543</v>
      </c>
      <c r="C62" s="150">
        <v>93065</v>
      </c>
      <c r="D62" s="150">
        <v>0</v>
      </c>
      <c r="E62" s="150">
        <v>652065</v>
      </c>
    </row>
    <row r="63" spans="1:5" x14ac:dyDescent="0.25">
      <c r="A63" s="1">
        <v>55</v>
      </c>
      <c r="B63" s="151" t="s">
        <v>544</v>
      </c>
      <c r="C63" s="152">
        <v>3216231</v>
      </c>
      <c r="D63" s="152">
        <v>0</v>
      </c>
      <c r="E63" s="152">
        <v>3560499</v>
      </c>
    </row>
    <row r="64" spans="1:5" x14ac:dyDescent="0.25">
      <c r="A64" s="1">
        <v>56</v>
      </c>
      <c r="B64" s="151" t="s">
        <v>545</v>
      </c>
      <c r="C64" s="152">
        <v>6809416427</v>
      </c>
      <c r="D64" s="152">
        <v>0</v>
      </c>
      <c r="E64" s="152">
        <v>6921566320</v>
      </c>
    </row>
    <row r="67" spans="1:5" x14ac:dyDescent="0.25">
      <c r="D67" s="307" t="s">
        <v>487</v>
      </c>
    </row>
    <row r="68" spans="1:5" s="3" customFormat="1" ht="24" x14ac:dyDescent="0.2">
      <c r="B68" s="159" t="s">
        <v>1</v>
      </c>
      <c r="C68" s="160" t="s">
        <v>484</v>
      </c>
      <c r="D68" s="160" t="s">
        <v>254</v>
      </c>
      <c r="E68" s="160" t="s">
        <v>485</v>
      </c>
    </row>
    <row r="69" spans="1:5" x14ac:dyDescent="0.25">
      <c r="B69" s="156" t="s">
        <v>255</v>
      </c>
      <c r="C69" s="156" t="s">
        <v>7</v>
      </c>
      <c r="D69" s="156" t="s">
        <v>8</v>
      </c>
      <c r="E69" s="156" t="s">
        <v>9</v>
      </c>
    </row>
    <row r="70" spans="1:5" x14ac:dyDescent="0.25">
      <c r="A70" s="1">
        <v>1</v>
      </c>
      <c r="B70" s="149" t="s">
        <v>501</v>
      </c>
      <c r="C70" s="150">
        <v>14480</v>
      </c>
      <c r="D70" s="150">
        <v>0</v>
      </c>
      <c r="E70" s="150">
        <v>51330</v>
      </c>
    </row>
    <row r="71" spans="1:5" x14ac:dyDescent="0.25">
      <c r="A71" s="1">
        <v>2</v>
      </c>
      <c r="B71" s="151" t="s">
        <v>502</v>
      </c>
      <c r="C71" s="152">
        <v>14480</v>
      </c>
      <c r="D71" s="152">
        <v>0</v>
      </c>
      <c r="E71" s="152">
        <v>51330</v>
      </c>
    </row>
    <row r="72" spans="1:5" x14ac:dyDescent="0.25">
      <c r="A72" s="1">
        <v>3</v>
      </c>
      <c r="B72" s="149" t="s">
        <v>503</v>
      </c>
      <c r="C72" s="150">
        <v>369620</v>
      </c>
      <c r="D72" s="150">
        <v>0</v>
      </c>
      <c r="E72" s="150">
        <v>281245</v>
      </c>
    </row>
    <row r="73" spans="1:5" x14ac:dyDescent="0.25">
      <c r="A73" s="1">
        <v>4</v>
      </c>
      <c r="B73" s="151" t="s">
        <v>504</v>
      </c>
      <c r="C73" s="152">
        <v>369620</v>
      </c>
      <c r="D73" s="152">
        <v>0</v>
      </c>
      <c r="E73" s="152">
        <v>281245</v>
      </c>
    </row>
    <row r="74" spans="1:5" x14ac:dyDescent="0.25">
      <c r="A74" s="1">
        <v>5</v>
      </c>
      <c r="B74" s="151" t="s">
        <v>505</v>
      </c>
      <c r="C74" s="152">
        <v>384100</v>
      </c>
      <c r="D74" s="152">
        <v>0</v>
      </c>
      <c r="E74" s="152">
        <v>332575</v>
      </c>
    </row>
    <row r="75" spans="1:5" x14ac:dyDescent="0.25">
      <c r="A75" s="1">
        <v>6</v>
      </c>
      <c r="B75" s="149" t="s">
        <v>515</v>
      </c>
      <c r="C75" s="150">
        <v>186749</v>
      </c>
      <c r="D75" s="150">
        <v>0</v>
      </c>
      <c r="E75" s="150">
        <v>1061855</v>
      </c>
    </row>
    <row r="76" spans="1:5" x14ac:dyDescent="0.25">
      <c r="A76" s="1">
        <v>7</v>
      </c>
      <c r="B76" s="149" t="s">
        <v>516</v>
      </c>
      <c r="C76" s="150">
        <v>186749</v>
      </c>
      <c r="D76" s="150">
        <v>0</v>
      </c>
      <c r="E76" s="150">
        <v>1061855</v>
      </c>
    </row>
    <row r="77" spans="1:5" x14ac:dyDescent="0.25">
      <c r="A77" s="1">
        <v>8</v>
      </c>
      <c r="B77" s="151" t="s">
        <v>518</v>
      </c>
      <c r="C77" s="152">
        <v>186749</v>
      </c>
      <c r="D77" s="152">
        <v>0</v>
      </c>
      <c r="E77" s="152">
        <v>1061855</v>
      </c>
    </row>
    <row r="78" spans="1:5" x14ac:dyDescent="0.25">
      <c r="A78" s="1">
        <v>9</v>
      </c>
      <c r="B78" s="151" t="s">
        <v>519</v>
      </c>
      <c r="C78" s="152">
        <v>186749</v>
      </c>
      <c r="D78" s="152">
        <v>0</v>
      </c>
      <c r="E78" s="152">
        <v>1061855</v>
      </c>
    </row>
    <row r="79" spans="1:5" x14ac:dyDescent="0.25">
      <c r="A79" s="1">
        <v>10</v>
      </c>
      <c r="B79" s="151" t="s">
        <v>525</v>
      </c>
      <c r="C79" s="152">
        <v>570849</v>
      </c>
      <c r="D79" s="152">
        <v>0</v>
      </c>
      <c r="E79" s="152">
        <v>1394430</v>
      </c>
    </row>
    <row r="80" spans="1:5" x14ac:dyDescent="0.25">
      <c r="A80" s="1">
        <v>11</v>
      </c>
      <c r="B80" s="149" t="s">
        <v>528</v>
      </c>
      <c r="C80" s="150">
        <v>391233</v>
      </c>
      <c r="D80" s="150">
        <v>0</v>
      </c>
      <c r="E80" s="150">
        <v>391233</v>
      </c>
    </row>
    <row r="81" spans="1:5" ht="26.4" x14ac:dyDescent="0.25">
      <c r="A81" s="1">
        <v>12</v>
      </c>
      <c r="B81" s="151" t="s">
        <v>529</v>
      </c>
      <c r="C81" s="152">
        <v>391233</v>
      </c>
      <c r="D81" s="152">
        <v>0</v>
      </c>
      <c r="E81" s="152">
        <v>391233</v>
      </c>
    </row>
    <row r="82" spans="1:5" x14ac:dyDescent="0.25">
      <c r="A82" s="1">
        <v>13</v>
      </c>
      <c r="B82" s="149" t="s">
        <v>530</v>
      </c>
      <c r="C82" s="150">
        <v>-1110706</v>
      </c>
      <c r="D82" s="150">
        <v>0</v>
      </c>
      <c r="E82" s="150">
        <v>-4397124</v>
      </c>
    </row>
    <row r="83" spans="1:5" x14ac:dyDescent="0.25">
      <c r="A83" s="1">
        <v>14</v>
      </c>
      <c r="B83" s="149" t="s">
        <v>531</v>
      </c>
      <c r="C83" s="150">
        <v>-3286418</v>
      </c>
      <c r="D83" s="150">
        <v>0</v>
      </c>
      <c r="E83" s="150">
        <v>-446305</v>
      </c>
    </row>
    <row r="84" spans="1:5" x14ac:dyDescent="0.25">
      <c r="A84" s="1">
        <v>15</v>
      </c>
      <c r="B84" s="151" t="s">
        <v>532</v>
      </c>
      <c r="C84" s="152">
        <v>-4005891</v>
      </c>
      <c r="D84" s="152">
        <v>0</v>
      </c>
      <c r="E84" s="152">
        <v>-4452196</v>
      </c>
    </row>
    <row r="85" spans="1:5" x14ac:dyDescent="0.25">
      <c r="A85" s="1">
        <v>16</v>
      </c>
      <c r="B85" s="149" t="s">
        <v>542</v>
      </c>
      <c r="C85" s="150">
        <v>4576740</v>
      </c>
      <c r="D85" s="150">
        <v>0</v>
      </c>
      <c r="E85" s="150">
        <v>5846626</v>
      </c>
    </row>
    <row r="86" spans="1:5" x14ac:dyDescent="0.25">
      <c r="A86" s="1">
        <v>17</v>
      </c>
      <c r="B86" s="151" t="s">
        <v>544</v>
      </c>
      <c r="C86" s="152">
        <v>4576740</v>
      </c>
      <c r="D86" s="152">
        <v>0</v>
      </c>
      <c r="E86" s="152">
        <v>5846626</v>
      </c>
    </row>
    <row r="87" spans="1:5" x14ac:dyDescent="0.25">
      <c r="A87" s="1">
        <v>18</v>
      </c>
      <c r="B87" s="151" t="s">
        <v>545</v>
      </c>
      <c r="C87" s="152">
        <v>570849</v>
      </c>
      <c r="D87" s="152">
        <v>0</v>
      </c>
      <c r="E87" s="152">
        <v>1394430</v>
      </c>
    </row>
    <row r="89" spans="1:5" x14ac:dyDescent="0.25">
      <c r="D89" s="307" t="s">
        <v>457</v>
      </c>
    </row>
    <row r="90" spans="1:5" s="3" customFormat="1" ht="24" x14ac:dyDescent="0.2">
      <c r="B90" s="159" t="s">
        <v>1</v>
      </c>
      <c r="C90" s="160" t="s">
        <v>484</v>
      </c>
      <c r="D90" s="160" t="s">
        <v>254</v>
      </c>
      <c r="E90" s="160" t="s">
        <v>485</v>
      </c>
    </row>
    <row r="91" spans="1:5" x14ac:dyDescent="0.25">
      <c r="B91" s="156" t="s">
        <v>255</v>
      </c>
      <c r="C91" s="156" t="s">
        <v>7</v>
      </c>
      <c r="D91" s="156" t="s">
        <v>8</v>
      </c>
      <c r="E91" s="156" t="s">
        <v>9</v>
      </c>
    </row>
    <row r="92" spans="1:5" x14ac:dyDescent="0.25">
      <c r="A92" s="1">
        <v>1</v>
      </c>
      <c r="B92" s="149" t="s">
        <v>546</v>
      </c>
      <c r="C92" s="150">
        <v>315058</v>
      </c>
      <c r="D92" s="150">
        <v>0</v>
      </c>
      <c r="E92" s="150">
        <v>346034</v>
      </c>
    </row>
    <row r="93" spans="1:5" x14ac:dyDescent="0.25">
      <c r="A93" s="1">
        <v>2</v>
      </c>
      <c r="B93" s="151" t="s">
        <v>547</v>
      </c>
      <c r="C93" s="152">
        <v>315058</v>
      </c>
      <c r="D93" s="152">
        <v>0</v>
      </c>
      <c r="E93" s="152">
        <v>346034</v>
      </c>
    </row>
    <row r="94" spans="1:5" x14ac:dyDescent="0.25">
      <c r="A94" s="1">
        <v>3</v>
      </c>
      <c r="B94" s="151" t="s">
        <v>548</v>
      </c>
      <c r="C94" s="152">
        <v>315058</v>
      </c>
      <c r="D94" s="152">
        <v>0</v>
      </c>
      <c r="E94" s="152">
        <v>346034</v>
      </c>
    </row>
    <row r="95" spans="1:5" x14ac:dyDescent="0.25">
      <c r="A95" s="1">
        <v>4</v>
      </c>
      <c r="B95" s="149" t="s">
        <v>501</v>
      </c>
      <c r="C95" s="150">
        <v>222395</v>
      </c>
      <c r="D95" s="150">
        <v>0</v>
      </c>
      <c r="E95" s="150">
        <v>72985</v>
      </c>
    </row>
    <row r="96" spans="1:5" x14ac:dyDescent="0.25">
      <c r="A96" s="1">
        <v>5</v>
      </c>
      <c r="B96" s="151" t="s">
        <v>502</v>
      </c>
      <c r="C96" s="152">
        <v>222395</v>
      </c>
      <c r="D96" s="152">
        <v>0</v>
      </c>
      <c r="E96" s="152">
        <v>72985</v>
      </c>
    </row>
    <row r="97" spans="1:5" x14ac:dyDescent="0.25">
      <c r="A97" s="1">
        <v>6</v>
      </c>
      <c r="B97" s="149" t="s">
        <v>503</v>
      </c>
      <c r="C97" s="150">
        <v>1133986</v>
      </c>
      <c r="D97" s="150">
        <v>0</v>
      </c>
      <c r="E97" s="150">
        <v>111115</v>
      </c>
    </row>
    <row r="98" spans="1:5" x14ac:dyDescent="0.25">
      <c r="A98" s="1">
        <v>7</v>
      </c>
      <c r="B98" s="151" t="s">
        <v>504</v>
      </c>
      <c r="C98" s="152">
        <v>1133986</v>
      </c>
      <c r="D98" s="152">
        <v>0</v>
      </c>
      <c r="E98" s="152">
        <v>111115</v>
      </c>
    </row>
    <row r="99" spans="1:5" x14ac:dyDescent="0.25">
      <c r="A99" s="1">
        <v>8</v>
      </c>
      <c r="B99" s="151" t="s">
        <v>505</v>
      </c>
      <c r="C99" s="152">
        <v>1356381</v>
      </c>
      <c r="D99" s="152">
        <v>0</v>
      </c>
      <c r="E99" s="152">
        <v>184100</v>
      </c>
    </row>
    <row r="100" spans="1:5" x14ac:dyDescent="0.25">
      <c r="A100" s="1">
        <v>9</v>
      </c>
      <c r="B100" s="149" t="s">
        <v>515</v>
      </c>
      <c r="C100" s="150">
        <v>79154</v>
      </c>
      <c r="D100" s="150">
        <v>0</v>
      </c>
      <c r="E100" s="150">
        <v>444119</v>
      </c>
    </row>
    <row r="101" spans="1:5" x14ac:dyDescent="0.25">
      <c r="A101" s="1">
        <v>10</v>
      </c>
      <c r="B101" s="149" t="s">
        <v>516</v>
      </c>
      <c r="C101" s="150">
        <v>79154</v>
      </c>
      <c r="D101" s="150">
        <v>0</v>
      </c>
      <c r="E101" s="150">
        <v>444119</v>
      </c>
    </row>
    <row r="102" spans="1:5" x14ac:dyDescent="0.25">
      <c r="A102" s="1">
        <v>11</v>
      </c>
      <c r="B102" s="151" t="s">
        <v>518</v>
      </c>
      <c r="C102" s="152">
        <v>79154</v>
      </c>
      <c r="D102" s="152">
        <v>0</v>
      </c>
      <c r="E102" s="152">
        <v>444119</v>
      </c>
    </row>
    <row r="103" spans="1:5" x14ac:dyDescent="0.25">
      <c r="A103" s="1">
        <v>12</v>
      </c>
      <c r="B103" s="151" t="s">
        <v>519</v>
      </c>
      <c r="C103" s="152">
        <v>79154</v>
      </c>
      <c r="D103" s="152">
        <v>0</v>
      </c>
      <c r="E103" s="152">
        <v>444119</v>
      </c>
    </row>
    <row r="104" spans="1:5" x14ac:dyDescent="0.25">
      <c r="A104" s="1">
        <v>13</v>
      </c>
      <c r="B104" s="149" t="s">
        <v>520</v>
      </c>
      <c r="C104" s="150">
        <v>51682</v>
      </c>
      <c r="D104" s="150">
        <v>0</v>
      </c>
      <c r="E104" s="150">
        <v>0</v>
      </c>
    </row>
    <row r="105" spans="1:5" ht="26.4" x14ac:dyDescent="0.25">
      <c r="A105" s="1">
        <v>14</v>
      </c>
      <c r="B105" s="151" t="s">
        <v>521</v>
      </c>
      <c r="C105" s="152">
        <v>51682</v>
      </c>
      <c r="D105" s="152">
        <v>0</v>
      </c>
      <c r="E105" s="152">
        <v>0</v>
      </c>
    </row>
    <row r="106" spans="1:5" x14ac:dyDescent="0.25">
      <c r="A106" s="1">
        <v>15</v>
      </c>
      <c r="B106" s="149" t="s">
        <v>522</v>
      </c>
      <c r="C106" s="150">
        <v>-231703</v>
      </c>
      <c r="D106" s="150">
        <v>0</v>
      </c>
      <c r="E106" s="150">
        <v>-402215</v>
      </c>
    </row>
    <row r="107" spans="1:5" x14ac:dyDescent="0.25">
      <c r="A107" s="1">
        <v>16</v>
      </c>
      <c r="B107" s="151" t="s">
        <v>523</v>
      </c>
      <c r="C107" s="152">
        <v>-231703</v>
      </c>
      <c r="D107" s="152">
        <v>0</v>
      </c>
      <c r="E107" s="152">
        <v>-402215</v>
      </c>
    </row>
    <row r="108" spans="1:5" x14ac:dyDescent="0.25">
      <c r="A108" s="1">
        <v>17</v>
      </c>
      <c r="B108" s="151" t="s">
        <v>524</v>
      </c>
      <c r="C108" s="152">
        <v>-180021</v>
      </c>
      <c r="D108" s="152">
        <v>0</v>
      </c>
      <c r="E108" s="152">
        <v>-402215</v>
      </c>
    </row>
    <row r="109" spans="1:5" x14ac:dyDescent="0.25">
      <c r="A109" s="1">
        <v>18</v>
      </c>
      <c r="B109" s="151" t="s">
        <v>525</v>
      </c>
      <c r="C109" s="152">
        <v>1570572</v>
      </c>
      <c r="D109" s="152">
        <v>0</v>
      </c>
      <c r="E109" s="152">
        <v>572038</v>
      </c>
    </row>
    <row r="110" spans="1:5" x14ac:dyDescent="0.25">
      <c r="A110" s="1">
        <v>19</v>
      </c>
      <c r="B110" s="149" t="s">
        <v>526</v>
      </c>
      <c r="C110" s="150">
        <v>378308</v>
      </c>
      <c r="D110" s="150">
        <v>0</v>
      </c>
      <c r="E110" s="150">
        <v>378308</v>
      </c>
    </row>
    <row r="111" spans="1:5" x14ac:dyDescent="0.25">
      <c r="A111" s="1">
        <v>20</v>
      </c>
      <c r="B111" s="149" t="s">
        <v>528</v>
      </c>
      <c r="C111" s="150">
        <v>570645</v>
      </c>
      <c r="D111" s="150">
        <v>0</v>
      </c>
      <c r="E111" s="150">
        <v>570645</v>
      </c>
    </row>
    <row r="112" spans="1:5" ht="26.4" x14ac:dyDescent="0.25">
      <c r="A112" s="1">
        <v>21</v>
      </c>
      <c r="B112" s="151" t="s">
        <v>529</v>
      </c>
      <c r="C112" s="152">
        <v>570645</v>
      </c>
      <c r="D112" s="152">
        <v>0</v>
      </c>
      <c r="E112" s="152">
        <v>570645</v>
      </c>
    </row>
    <row r="113" spans="1:5" x14ac:dyDescent="0.25">
      <c r="A113" s="1">
        <v>22</v>
      </c>
      <c r="B113" s="149" t="s">
        <v>530</v>
      </c>
      <c r="C113" s="150">
        <v>-1554021</v>
      </c>
      <c r="D113" s="150">
        <v>0</v>
      </c>
      <c r="E113" s="150">
        <v>-2966811</v>
      </c>
    </row>
    <row r="114" spans="1:5" x14ac:dyDescent="0.25">
      <c r="A114" s="1">
        <v>23</v>
      </c>
      <c r="B114" s="149" t="s">
        <v>531</v>
      </c>
      <c r="C114" s="150">
        <v>-1412790</v>
      </c>
      <c r="D114" s="150">
        <v>0</v>
      </c>
      <c r="E114" s="150">
        <v>-3261579</v>
      </c>
    </row>
    <row r="115" spans="1:5" x14ac:dyDescent="0.25">
      <c r="A115" s="1">
        <v>24</v>
      </c>
      <c r="B115" s="151" t="s">
        <v>532</v>
      </c>
      <c r="C115" s="152">
        <v>-2017858</v>
      </c>
      <c r="D115" s="152">
        <v>0</v>
      </c>
      <c r="E115" s="152">
        <v>-5279437</v>
      </c>
    </row>
    <row r="116" spans="1:5" x14ac:dyDescent="0.25">
      <c r="A116" s="1">
        <v>25</v>
      </c>
      <c r="B116" s="149" t="s">
        <v>542</v>
      </c>
      <c r="C116" s="150">
        <v>3588430</v>
      </c>
      <c r="D116" s="150">
        <v>0</v>
      </c>
      <c r="E116" s="150">
        <v>5851475</v>
      </c>
    </row>
    <row r="117" spans="1:5" x14ac:dyDescent="0.25">
      <c r="A117" s="1">
        <v>26</v>
      </c>
      <c r="B117" s="151" t="s">
        <v>544</v>
      </c>
      <c r="C117" s="152">
        <v>3588430</v>
      </c>
      <c r="D117" s="152">
        <v>0</v>
      </c>
      <c r="E117" s="152">
        <v>5851475</v>
      </c>
    </row>
    <row r="118" spans="1:5" x14ac:dyDescent="0.25">
      <c r="A118" s="1">
        <v>27</v>
      </c>
      <c r="B118" s="151" t="s">
        <v>545</v>
      </c>
      <c r="C118" s="152">
        <v>1570572</v>
      </c>
      <c r="D118" s="152">
        <v>0</v>
      </c>
      <c r="E118" s="152">
        <v>572038</v>
      </c>
    </row>
    <row r="120" spans="1:5" x14ac:dyDescent="0.25">
      <c r="D120" s="307" t="s">
        <v>549</v>
      </c>
    </row>
    <row r="121" spans="1:5" s="3" customFormat="1" ht="24" x14ac:dyDescent="0.2">
      <c r="B121" s="159" t="s">
        <v>1</v>
      </c>
      <c r="C121" s="160" t="s">
        <v>484</v>
      </c>
      <c r="D121" s="160" t="s">
        <v>254</v>
      </c>
      <c r="E121" s="160" t="s">
        <v>485</v>
      </c>
    </row>
    <row r="122" spans="1:5" x14ac:dyDescent="0.25">
      <c r="B122" s="156" t="s">
        <v>255</v>
      </c>
      <c r="C122" s="156" t="s">
        <v>7</v>
      </c>
      <c r="D122" s="156" t="s">
        <v>8</v>
      </c>
      <c r="E122" s="156" t="s">
        <v>9</v>
      </c>
    </row>
    <row r="123" spans="1:5" x14ac:dyDescent="0.25">
      <c r="A123" s="1">
        <v>1</v>
      </c>
      <c r="B123" s="149" t="s">
        <v>501</v>
      </c>
      <c r="C123" s="150">
        <v>172805</v>
      </c>
      <c r="D123" s="150">
        <v>0</v>
      </c>
      <c r="E123" s="150">
        <v>106265</v>
      </c>
    </row>
    <row r="124" spans="1:5" x14ac:dyDescent="0.25">
      <c r="A124" s="1">
        <v>2</v>
      </c>
      <c r="B124" s="151" t="s">
        <v>502</v>
      </c>
      <c r="C124" s="152">
        <v>172805</v>
      </c>
      <c r="D124" s="152">
        <v>0</v>
      </c>
      <c r="E124" s="152">
        <v>106265</v>
      </c>
    </row>
    <row r="125" spans="1:5" x14ac:dyDescent="0.25">
      <c r="A125" s="1">
        <v>3</v>
      </c>
      <c r="B125" s="149" t="s">
        <v>503</v>
      </c>
      <c r="C125" s="150">
        <v>1586289</v>
      </c>
      <c r="D125" s="150">
        <v>0</v>
      </c>
      <c r="E125" s="150">
        <v>7617508</v>
      </c>
    </row>
    <row r="126" spans="1:5" x14ac:dyDescent="0.25">
      <c r="A126" s="1">
        <v>4</v>
      </c>
      <c r="B126" s="151" t="s">
        <v>504</v>
      </c>
      <c r="C126" s="152">
        <v>1586289</v>
      </c>
      <c r="D126" s="152">
        <v>0</v>
      </c>
      <c r="E126" s="152">
        <v>7617508</v>
      </c>
    </row>
    <row r="127" spans="1:5" x14ac:dyDescent="0.25">
      <c r="A127" s="1">
        <v>5</v>
      </c>
      <c r="B127" s="151" t="s">
        <v>505</v>
      </c>
      <c r="C127" s="152">
        <v>1759094</v>
      </c>
      <c r="D127" s="152">
        <v>0</v>
      </c>
      <c r="E127" s="152">
        <v>7723773</v>
      </c>
    </row>
    <row r="128" spans="1:5" ht="26.4" x14ac:dyDescent="0.25">
      <c r="A128" s="1">
        <v>6</v>
      </c>
      <c r="B128" s="149" t="s">
        <v>510</v>
      </c>
      <c r="C128" s="150">
        <v>462582</v>
      </c>
      <c r="D128" s="150">
        <v>0</v>
      </c>
      <c r="E128" s="150">
        <v>0</v>
      </c>
    </row>
    <row r="129" spans="1:5" ht="39.6" x14ac:dyDescent="0.25">
      <c r="A129" s="1">
        <v>7</v>
      </c>
      <c r="B129" s="149" t="s">
        <v>550</v>
      </c>
      <c r="C129" s="150">
        <v>391263</v>
      </c>
      <c r="D129" s="150">
        <v>0</v>
      </c>
      <c r="E129" s="150">
        <v>0</v>
      </c>
    </row>
    <row r="130" spans="1:5" ht="26.4" x14ac:dyDescent="0.25">
      <c r="A130" s="1">
        <v>8</v>
      </c>
      <c r="B130" s="149" t="s">
        <v>511</v>
      </c>
      <c r="C130" s="150">
        <v>71319</v>
      </c>
      <c r="D130" s="150">
        <v>0</v>
      </c>
      <c r="E130" s="150">
        <v>0</v>
      </c>
    </row>
    <row r="131" spans="1:5" x14ac:dyDescent="0.25">
      <c r="A131" s="1">
        <v>9</v>
      </c>
      <c r="B131" s="151" t="s">
        <v>514</v>
      </c>
      <c r="C131" s="152">
        <v>462582</v>
      </c>
      <c r="D131" s="152">
        <v>0</v>
      </c>
      <c r="E131" s="152">
        <v>0</v>
      </c>
    </row>
    <row r="132" spans="1:5" x14ac:dyDescent="0.25">
      <c r="A132" s="1">
        <v>10</v>
      </c>
      <c r="B132" s="149" t="s">
        <v>515</v>
      </c>
      <c r="C132" s="150">
        <v>10000</v>
      </c>
      <c r="D132" s="150">
        <v>0</v>
      </c>
      <c r="E132" s="150">
        <v>12750</v>
      </c>
    </row>
    <row r="133" spans="1:5" x14ac:dyDescent="0.25">
      <c r="A133" s="1">
        <v>11</v>
      </c>
      <c r="B133" s="149" t="s">
        <v>516</v>
      </c>
      <c r="C133" s="150">
        <v>10000</v>
      </c>
      <c r="D133" s="150">
        <v>0</v>
      </c>
      <c r="E133" s="150">
        <v>12750</v>
      </c>
    </row>
    <row r="134" spans="1:5" x14ac:dyDescent="0.25">
      <c r="A134" s="1">
        <v>12</v>
      </c>
      <c r="B134" s="151" t="s">
        <v>518</v>
      </c>
      <c r="C134" s="152">
        <v>10000</v>
      </c>
      <c r="D134" s="152">
        <v>0</v>
      </c>
      <c r="E134" s="152">
        <v>12750</v>
      </c>
    </row>
    <row r="135" spans="1:5" x14ac:dyDescent="0.25">
      <c r="A135" s="1">
        <v>13</v>
      </c>
      <c r="B135" s="151" t="s">
        <v>519</v>
      </c>
      <c r="C135" s="152">
        <v>472582</v>
      </c>
      <c r="D135" s="152">
        <v>0</v>
      </c>
      <c r="E135" s="152">
        <v>12750</v>
      </c>
    </row>
    <row r="136" spans="1:5" x14ac:dyDescent="0.25">
      <c r="A136" s="1">
        <v>14</v>
      </c>
      <c r="B136" s="149" t="s">
        <v>520</v>
      </c>
      <c r="C136" s="150">
        <v>2477510</v>
      </c>
      <c r="D136" s="150">
        <v>0</v>
      </c>
      <c r="E136" s="150">
        <v>1916255</v>
      </c>
    </row>
    <row r="137" spans="1:5" ht="26.4" x14ac:dyDescent="0.25">
      <c r="A137" s="1">
        <v>15</v>
      </c>
      <c r="B137" s="151" t="s">
        <v>521</v>
      </c>
      <c r="C137" s="152">
        <v>2477510</v>
      </c>
      <c r="D137" s="152">
        <v>0</v>
      </c>
      <c r="E137" s="152">
        <v>1916255</v>
      </c>
    </row>
    <row r="138" spans="1:5" x14ac:dyDescent="0.25">
      <c r="A138" s="1">
        <v>16</v>
      </c>
      <c r="B138" s="149" t="s">
        <v>522</v>
      </c>
      <c r="C138" s="150">
        <v>-209336</v>
      </c>
      <c r="D138" s="150">
        <v>0</v>
      </c>
      <c r="E138" s="150">
        <v>0</v>
      </c>
    </row>
    <row r="139" spans="1:5" x14ac:dyDescent="0.25">
      <c r="A139" s="1">
        <v>17</v>
      </c>
      <c r="B139" s="151" t="s">
        <v>523</v>
      </c>
      <c r="C139" s="152">
        <v>-209336</v>
      </c>
      <c r="D139" s="152">
        <v>0</v>
      </c>
      <c r="E139" s="152">
        <v>0</v>
      </c>
    </row>
    <row r="140" spans="1:5" x14ac:dyDescent="0.25">
      <c r="A140" s="1">
        <v>18</v>
      </c>
      <c r="B140" s="151" t="s">
        <v>524</v>
      </c>
      <c r="C140" s="152">
        <v>2268174</v>
      </c>
      <c r="D140" s="152">
        <v>0</v>
      </c>
      <c r="E140" s="152">
        <v>1916255</v>
      </c>
    </row>
    <row r="141" spans="1:5" x14ac:dyDescent="0.25">
      <c r="A141" s="1">
        <v>19</v>
      </c>
      <c r="B141" s="151" t="s">
        <v>525</v>
      </c>
      <c r="C141" s="152">
        <v>4499850</v>
      </c>
      <c r="D141" s="152">
        <v>0</v>
      </c>
      <c r="E141" s="152">
        <v>9652778</v>
      </c>
    </row>
    <row r="142" spans="1:5" x14ac:dyDescent="0.25">
      <c r="A142" s="1">
        <v>20</v>
      </c>
      <c r="B142" s="149" t="s">
        <v>528</v>
      </c>
      <c r="C142" s="150">
        <v>563504</v>
      </c>
      <c r="D142" s="150">
        <v>0</v>
      </c>
      <c r="E142" s="150">
        <v>563504</v>
      </c>
    </row>
    <row r="143" spans="1:5" ht="26.4" x14ac:dyDescent="0.25">
      <c r="A143" s="1">
        <v>21</v>
      </c>
      <c r="B143" s="151" t="s">
        <v>529</v>
      </c>
      <c r="C143" s="152">
        <v>563504</v>
      </c>
      <c r="D143" s="152">
        <v>0</v>
      </c>
      <c r="E143" s="152">
        <v>563504</v>
      </c>
    </row>
    <row r="144" spans="1:5" x14ac:dyDescent="0.25">
      <c r="A144" s="1">
        <v>22</v>
      </c>
      <c r="B144" s="149" t="s">
        <v>530</v>
      </c>
      <c r="C144" s="150">
        <v>1178569</v>
      </c>
      <c r="D144" s="150">
        <v>0</v>
      </c>
      <c r="E144" s="150">
        <v>735595</v>
      </c>
    </row>
    <row r="145" spans="1:5" x14ac:dyDescent="0.25">
      <c r="A145" s="1">
        <v>23</v>
      </c>
      <c r="B145" s="149" t="s">
        <v>531</v>
      </c>
      <c r="C145" s="150">
        <v>-442974</v>
      </c>
      <c r="D145" s="150">
        <v>0</v>
      </c>
      <c r="E145" s="150">
        <v>4474429</v>
      </c>
    </row>
    <row r="146" spans="1:5" x14ac:dyDescent="0.25">
      <c r="A146" s="1">
        <v>24</v>
      </c>
      <c r="B146" s="151" t="s">
        <v>532</v>
      </c>
      <c r="C146" s="152">
        <v>1299099</v>
      </c>
      <c r="D146" s="152">
        <v>0</v>
      </c>
      <c r="E146" s="152">
        <v>5773528</v>
      </c>
    </row>
    <row r="147" spans="1:5" x14ac:dyDescent="0.25">
      <c r="A147" s="1">
        <v>25</v>
      </c>
      <c r="B147" s="149" t="s">
        <v>542</v>
      </c>
      <c r="C147" s="150">
        <v>3200751</v>
      </c>
      <c r="D147" s="150">
        <v>0</v>
      </c>
      <c r="E147" s="150">
        <v>3879250</v>
      </c>
    </row>
    <row r="148" spans="1:5" x14ac:dyDescent="0.25">
      <c r="A148" s="1">
        <v>26</v>
      </c>
      <c r="B148" s="151" t="s">
        <v>544</v>
      </c>
      <c r="C148" s="152">
        <v>3200751</v>
      </c>
      <c r="D148" s="152">
        <v>0</v>
      </c>
      <c r="E148" s="152">
        <v>3879250</v>
      </c>
    </row>
    <row r="149" spans="1:5" x14ac:dyDescent="0.25">
      <c r="A149" s="1">
        <v>27</v>
      </c>
      <c r="B149" s="151" t="s">
        <v>545</v>
      </c>
      <c r="C149" s="152">
        <v>4499850</v>
      </c>
      <c r="D149" s="152">
        <v>0</v>
      </c>
      <c r="E149" s="152">
        <v>9652778</v>
      </c>
    </row>
  </sheetData>
  <mergeCells count="2">
    <mergeCell ref="B1:E1"/>
    <mergeCell ref="B2:E2"/>
  </mergeCells>
  <pageMargins left="0.33" right="0.41" top="0.74803149606299213" bottom="0.74803149606299213" header="0.31496062992125984" footer="0.31496062992125984"/>
  <pageSetup paperSize="9" scale="47" orientation="landscape" r:id="rId1"/>
  <rowBreaks count="1" manualBreakCount="1">
    <brk id="11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61"/>
  <sheetViews>
    <sheetView workbookViewId="0">
      <selection activeCell="B11" sqref="B11"/>
    </sheetView>
  </sheetViews>
  <sheetFormatPr defaultColWidth="9" defaultRowHeight="13.2" x14ac:dyDescent="0.25"/>
  <cols>
    <col min="1" max="1" width="6.44140625" style="1" customWidth="1"/>
    <col min="2" max="2" width="73" style="1" customWidth="1"/>
    <col min="3" max="3" width="9" style="1"/>
    <col min="4" max="4" width="13.88671875" style="1" customWidth="1"/>
    <col min="5" max="5" width="11.109375" style="1" customWidth="1"/>
    <col min="6" max="6" width="13.44140625" style="1" customWidth="1"/>
    <col min="7" max="7" width="10.88671875" style="1" customWidth="1"/>
    <col min="8" max="8" width="11.44140625" style="1" customWidth="1"/>
    <col min="9" max="9" width="10.88671875" style="1" customWidth="1"/>
    <col min="10" max="10" width="10.44140625" style="1" customWidth="1"/>
    <col min="11" max="16384" width="9" style="1"/>
  </cols>
  <sheetData>
    <row r="1" spans="1:10" x14ac:dyDescent="0.25">
      <c r="B1" s="161"/>
      <c r="C1" s="74"/>
      <c r="D1" s="74"/>
      <c r="E1" s="74"/>
      <c r="F1" s="74"/>
      <c r="G1" s="5" t="s">
        <v>560</v>
      </c>
    </row>
    <row r="2" spans="1:10" ht="26.4" customHeight="1" x14ac:dyDescent="0.3">
      <c r="B2" s="311" t="s">
        <v>456</v>
      </c>
      <c r="C2" s="315"/>
      <c r="D2" s="315"/>
      <c r="E2" s="315"/>
      <c r="F2" s="315"/>
      <c r="G2" s="313"/>
      <c r="H2" s="313"/>
      <c r="I2" s="313"/>
      <c r="J2" s="313"/>
    </row>
    <row r="3" spans="1:10" ht="30.15" customHeight="1" x14ac:dyDescent="0.3">
      <c r="B3" s="316" t="s">
        <v>256</v>
      </c>
      <c r="C3" s="317"/>
      <c r="D3" s="317"/>
      <c r="E3" s="317"/>
      <c r="F3" s="317"/>
      <c r="G3" s="317"/>
      <c r="H3" s="317"/>
      <c r="I3" s="317"/>
      <c r="J3" s="317"/>
    </row>
    <row r="5" spans="1:10" ht="13.8" x14ac:dyDescent="0.25">
      <c r="B5" s="146" t="s">
        <v>257</v>
      </c>
    </row>
    <row r="6" spans="1:10" ht="39.6" x14ac:dyDescent="0.25">
      <c r="B6" s="162" t="s">
        <v>258</v>
      </c>
      <c r="C6" s="163" t="s">
        <v>259</v>
      </c>
      <c r="D6" s="204" t="s">
        <v>392</v>
      </c>
      <c r="E6" s="204" t="s">
        <v>260</v>
      </c>
      <c r="F6" s="204" t="s">
        <v>551</v>
      </c>
      <c r="G6" s="204" t="s">
        <v>552</v>
      </c>
      <c r="H6" s="206" t="s">
        <v>372</v>
      </c>
      <c r="I6" s="164" t="s">
        <v>393</v>
      </c>
      <c r="J6" s="164" t="s">
        <v>553</v>
      </c>
    </row>
    <row r="7" spans="1:10" x14ac:dyDescent="0.25">
      <c r="B7" s="156" t="s">
        <v>255</v>
      </c>
      <c r="C7" s="156" t="s">
        <v>7</v>
      </c>
      <c r="D7" s="156" t="s">
        <v>8</v>
      </c>
      <c r="E7" s="156" t="s">
        <v>9</v>
      </c>
      <c r="F7" s="156" t="s">
        <v>88</v>
      </c>
      <c r="G7" s="156" t="s">
        <v>11</v>
      </c>
      <c r="H7" s="156" t="s">
        <v>12</v>
      </c>
      <c r="I7" s="156" t="s">
        <v>13</v>
      </c>
      <c r="J7" s="156" t="s">
        <v>14</v>
      </c>
    </row>
    <row r="8" spans="1:10" ht="13.8" x14ac:dyDescent="0.25">
      <c r="A8" s="1">
        <v>1</v>
      </c>
      <c r="B8" s="165" t="s">
        <v>261</v>
      </c>
      <c r="C8" s="166" t="s">
        <v>262</v>
      </c>
      <c r="D8" s="167">
        <v>167464</v>
      </c>
      <c r="E8" s="167">
        <v>180754</v>
      </c>
      <c r="F8" s="167">
        <v>205216</v>
      </c>
      <c r="G8" s="167">
        <v>194442</v>
      </c>
      <c r="H8" s="167">
        <v>212623</v>
      </c>
      <c r="I8" s="167">
        <v>212000</v>
      </c>
      <c r="J8" s="167">
        <v>212000</v>
      </c>
    </row>
    <row r="9" spans="1:10" ht="13.8" x14ac:dyDescent="0.25">
      <c r="A9" s="1">
        <v>2</v>
      </c>
      <c r="B9" s="168" t="s">
        <v>263</v>
      </c>
      <c r="C9" s="166" t="s">
        <v>264</v>
      </c>
      <c r="D9" s="167">
        <v>48644</v>
      </c>
      <c r="E9" s="167">
        <v>44043</v>
      </c>
      <c r="F9" s="167">
        <v>45757</v>
      </c>
      <c r="G9" s="167">
        <v>45757</v>
      </c>
      <c r="H9" s="167">
        <v>46142</v>
      </c>
      <c r="I9" s="167">
        <f>I8*1.19</f>
        <v>252280</v>
      </c>
      <c r="J9" s="167">
        <f>J8*1.19</f>
        <v>252280</v>
      </c>
    </row>
    <row r="10" spans="1:10" ht="13.8" x14ac:dyDescent="0.25">
      <c r="A10" s="1">
        <v>3</v>
      </c>
      <c r="B10" s="168" t="s">
        <v>265</v>
      </c>
      <c r="C10" s="166" t="s">
        <v>266</v>
      </c>
      <c r="D10" s="167">
        <v>243455</v>
      </c>
      <c r="E10" s="167">
        <v>249413</v>
      </c>
      <c r="F10" s="167">
        <v>282870</v>
      </c>
      <c r="G10" s="167">
        <v>282870</v>
      </c>
      <c r="H10" s="167">
        <v>234271</v>
      </c>
      <c r="I10" s="167">
        <v>230000</v>
      </c>
      <c r="J10" s="167">
        <v>230000</v>
      </c>
    </row>
    <row r="11" spans="1:10" ht="13.8" x14ac:dyDescent="0.25">
      <c r="A11" s="1">
        <v>4</v>
      </c>
      <c r="B11" s="169" t="s">
        <v>267</v>
      </c>
      <c r="C11" s="166" t="s">
        <v>268</v>
      </c>
      <c r="D11" s="167">
        <v>8055</v>
      </c>
      <c r="E11" s="167">
        <v>10300</v>
      </c>
      <c r="F11" s="167">
        <v>4134</v>
      </c>
      <c r="G11" s="167">
        <v>4134</v>
      </c>
      <c r="H11" s="167">
        <v>4200</v>
      </c>
      <c r="I11" s="167">
        <v>4200</v>
      </c>
      <c r="J11" s="167">
        <v>4200</v>
      </c>
    </row>
    <row r="12" spans="1:10" ht="13.8" x14ac:dyDescent="0.25">
      <c r="A12" s="1">
        <v>5</v>
      </c>
      <c r="B12" s="169" t="s">
        <v>269</v>
      </c>
      <c r="C12" s="166" t="s">
        <v>270</v>
      </c>
      <c r="D12" s="167">
        <v>103618</v>
      </c>
      <c r="E12" s="167">
        <v>75355</v>
      </c>
      <c r="F12" s="167">
        <v>89307</v>
      </c>
      <c r="G12" s="167">
        <v>89307</v>
      </c>
      <c r="H12" s="167">
        <v>66317</v>
      </c>
      <c r="I12" s="167">
        <v>60000</v>
      </c>
      <c r="J12" s="167">
        <v>60000</v>
      </c>
    </row>
    <row r="13" spans="1:10" ht="13.8" x14ac:dyDescent="0.25">
      <c r="A13" s="1">
        <v>6</v>
      </c>
      <c r="B13" s="169" t="s">
        <v>554</v>
      </c>
      <c r="C13" s="166" t="s">
        <v>270</v>
      </c>
      <c r="D13" s="167">
        <v>0</v>
      </c>
      <c r="E13" s="167">
        <v>26224</v>
      </c>
      <c r="F13" s="167">
        <v>361995</v>
      </c>
      <c r="G13" s="167">
        <v>0</v>
      </c>
      <c r="H13" s="167">
        <v>299597</v>
      </c>
      <c r="I13" s="167"/>
      <c r="J13" s="167"/>
    </row>
    <row r="14" spans="1:10" ht="15.6" x14ac:dyDescent="0.3">
      <c r="A14" s="1">
        <v>7</v>
      </c>
      <c r="B14" s="170" t="s">
        <v>271</v>
      </c>
      <c r="C14" s="171"/>
      <c r="D14" s="172">
        <f t="shared" ref="D14:I14" si="0">SUM(D8:D13)</f>
        <v>571236</v>
      </c>
      <c r="E14" s="172">
        <f t="shared" si="0"/>
        <v>586089</v>
      </c>
      <c r="F14" s="172">
        <f t="shared" si="0"/>
        <v>989279</v>
      </c>
      <c r="G14" s="172">
        <f t="shared" si="0"/>
        <v>616510</v>
      </c>
      <c r="H14" s="172">
        <f t="shared" si="0"/>
        <v>863150</v>
      </c>
      <c r="I14" s="172">
        <f t="shared" si="0"/>
        <v>758480</v>
      </c>
      <c r="J14" s="172">
        <f>SUM(J8:J12)</f>
        <v>758480</v>
      </c>
    </row>
    <row r="15" spans="1:10" ht="13.8" x14ac:dyDescent="0.25">
      <c r="A15" s="1">
        <v>8</v>
      </c>
      <c r="B15" s="173" t="s">
        <v>272</v>
      </c>
      <c r="C15" s="166" t="s">
        <v>273</v>
      </c>
      <c r="D15" s="167">
        <v>74097</v>
      </c>
      <c r="E15" s="167">
        <v>190164</v>
      </c>
      <c r="F15" s="167">
        <v>212456</v>
      </c>
      <c r="G15" s="167">
        <v>211547</v>
      </c>
      <c r="H15" s="167">
        <v>243749</v>
      </c>
      <c r="I15" s="167">
        <v>50000</v>
      </c>
      <c r="J15" s="167">
        <v>50000</v>
      </c>
    </row>
    <row r="16" spans="1:10" ht="13.8" x14ac:dyDescent="0.25">
      <c r="A16" s="1">
        <v>9</v>
      </c>
      <c r="B16" s="169" t="s">
        <v>274</v>
      </c>
      <c r="C16" s="166" t="s">
        <v>275</v>
      </c>
      <c r="D16" s="167">
        <v>15433</v>
      </c>
      <c r="E16" s="167">
        <v>1270</v>
      </c>
      <c r="F16" s="167">
        <v>3526</v>
      </c>
      <c r="G16" s="167">
        <v>3526</v>
      </c>
      <c r="H16" s="167">
        <v>1270</v>
      </c>
      <c r="I16" s="167"/>
      <c r="J16" s="167"/>
    </row>
    <row r="17" spans="1:10" ht="13.8" x14ac:dyDescent="0.25">
      <c r="A17" s="1">
        <v>10</v>
      </c>
      <c r="B17" s="169" t="s">
        <v>276</v>
      </c>
      <c r="C17" s="166" t="s">
        <v>277</v>
      </c>
      <c r="D17" s="167">
        <v>0</v>
      </c>
      <c r="E17" s="167">
        <v>0</v>
      </c>
      <c r="F17" s="167">
        <v>400</v>
      </c>
      <c r="G17" s="167">
        <v>400</v>
      </c>
      <c r="H17" s="167">
        <v>0</v>
      </c>
      <c r="I17" s="167"/>
      <c r="J17" s="167"/>
    </row>
    <row r="18" spans="1:10" ht="15.6" x14ac:dyDescent="0.3">
      <c r="A18" s="1">
        <v>11</v>
      </c>
      <c r="B18" s="170" t="s">
        <v>278</v>
      </c>
      <c r="C18" s="171"/>
      <c r="D18" s="172">
        <f t="shared" ref="D18" si="1">SUM(D15:D17)</f>
        <v>89530</v>
      </c>
      <c r="E18" s="172">
        <f t="shared" ref="E18:J18" si="2">SUM(E15:E17)</f>
        <v>191434</v>
      </c>
      <c r="F18" s="172">
        <f t="shared" si="2"/>
        <v>216382</v>
      </c>
      <c r="G18" s="172">
        <f t="shared" si="2"/>
        <v>215473</v>
      </c>
      <c r="H18" s="172">
        <f t="shared" si="2"/>
        <v>245019</v>
      </c>
      <c r="I18" s="172">
        <f t="shared" si="2"/>
        <v>50000</v>
      </c>
      <c r="J18" s="172">
        <f t="shared" si="2"/>
        <v>50000</v>
      </c>
    </row>
    <row r="19" spans="1:10" ht="15.6" x14ac:dyDescent="0.25">
      <c r="A19" s="1">
        <v>12</v>
      </c>
      <c r="B19" s="174" t="s">
        <v>279</v>
      </c>
      <c r="C19" s="175" t="s">
        <v>280</v>
      </c>
      <c r="D19" s="176">
        <f t="shared" ref="D19" si="3">D14+D18</f>
        <v>660766</v>
      </c>
      <c r="E19" s="176">
        <f t="shared" ref="E19:J19" si="4">E14+E18</f>
        <v>777523</v>
      </c>
      <c r="F19" s="176">
        <f t="shared" si="4"/>
        <v>1205661</v>
      </c>
      <c r="G19" s="176">
        <f t="shared" si="4"/>
        <v>831983</v>
      </c>
      <c r="H19" s="176">
        <f t="shared" si="4"/>
        <v>1108169</v>
      </c>
      <c r="I19" s="176">
        <f t="shared" si="4"/>
        <v>808480</v>
      </c>
      <c r="J19" s="176">
        <f t="shared" si="4"/>
        <v>808480</v>
      </c>
    </row>
    <row r="20" spans="1:10" ht="13.8" x14ac:dyDescent="0.25">
      <c r="A20" s="1">
        <v>13</v>
      </c>
      <c r="B20" s="177" t="s">
        <v>281</v>
      </c>
      <c r="C20" s="178" t="s">
        <v>282</v>
      </c>
      <c r="D20" s="179">
        <v>0</v>
      </c>
      <c r="E20" s="179">
        <v>0</v>
      </c>
      <c r="F20" s="179">
        <v>0</v>
      </c>
      <c r="G20" s="179">
        <v>0</v>
      </c>
      <c r="H20" s="179">
        <v>0</v>
      </c>
      <c r="I20" s="179">
        <v>0</v>
      </c>
      <c r="J20" s="179">
        <v>0</v>
      </c>
    </row>
    <row r="21" spans="1:10" ht="13.8" x14ac:dyDescent="0.25">
      <c r="A21" s="1">
        <v>14</v>
      </c>
      <c r="B21" s="180" t="s">
        <v>283</v>
      </c>
      <c r="C21" s="178" t="s">
        <v>284</v>
      </c>
      <c r="D21" s="181">
        <v>0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</row>
    <row r="22" spans="1:10" ht="13.8" x14ac:dyDescent="0.25">
      <c r="A22" s="1">
        <v>15</v>
      </c>
      <c r="B22" s="182" t="s">
        <v>285</v>
      </c>
      <c r="C22" s="183" t="s">
        <v>286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</row>
    <row r="23" spans="1:10" ht="13.8" x14ac:dyDescent="0.25">
      <c r="A23" s="1">
        <v>16</v>
      </c>
      <c r="B23" s="182" t="s">
        <v>287</v>
      </c>
      <c r="C23" s="183" t="s">
        <v>288</v>
      </c>
      <c r="D23" s="134">
        <v>7663</v>
      </c>
      <c r="E23" s="134">
        <v>6199</v>
      </c>
      <c r="F23" s="134">
        <v>7242</v>
      </c>
      <c r="G23" s="134">
        <v>7242</v>
      </c>
      <c r="H23" s="134">
        <v>7131</v>
      </c>
      <c r="I23" s="134">
        <v>0</v>
      </c>
      <c r="J23" s="134">
        <v>0</v>
      </c>
    </row>
    <row r="24" spans="1:10" ht="13.8" x14ac:dyDescent="0.25">
      <c r="A24" s="1">
        <v>17</v>
      </c>
      <c r="B24" s="180" t="s">
        <v>289</v>
      </c>
      <c r="C24" s="178" t="s">
        <v>290</v>
      </c>
      <c r="D24" s="134">
        <v>0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</row>
    <row r="25" spans="1:10" ht="13.8" x14ac:dyDescent="0.25">
      <c r="A25" s="1">
        <v>18</v>
      </c>
      <c r="B25" s="182" t="s">
        <v>291</v>
      </c>
      <c r="C25" s="183" t="s">
        <v>292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</row>
    <row r="26" spans="1:10" ht="13.8" x14ac:dyDescent="0.25">
      <c r="A26" s="1">
        <v>19</v>
      </c>
      <c r="B26" s="182" t="s">
        <v>293</v>
      </c>
      <c r="C26" s="183" t="s">
        <v>294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</row>
    <row r="27" spans="1:10" ht="13.8" x14ac:dyDescent="0.25">
      <c r="A27" s="1">
        <v>20</v>
      </c>
      <c r="B27" s="182" t="s">
        <v>295</v>
      </c>
      <c r="C27" s="183" t="s">
        <v>296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</row>
    <row r="28" spans="1:10" ht="13.8" x14ac:dyDescent="0.25">
      <c r="A28" s="1">
        <v>21</v>
      </c>
      <c r="B28" s="184" t="s">
        <v>297</v>
      </c>
      <c r="C28" s="168" t="s">
        <v>298</v>
      </c>
      <c r="D28" s="181">
        <f t="shared" ref="D28" si="5">SUM(D20:D27)</f>
        <v>7663</v>
      </c>
      <c r="E28" s="181">
        <f t="shared" ref="E28:J28" si="6">SUM(E20:E27)</f>
        <v>6199</v>
      </c>
      <c r="F28" s="181">
        <f t="shared" si="6"/>
        <v>7242</v>
      </c>
      <c r="G28" s="181">
        <f t="shared" si="6"/>
        <v>7242</v>
      </c>
      <c r="H28" s="181">
        <f t="shared" si="6"/>
        <v>7131</v>
      </c>
      <c r="I28" s="181">
        <f t="shared" si="6"/>
        <v>0</v>
      </c>
      <c r="J28" s="181">
        <f t="shared" si="6"/>
        <v>0</v>
      </c>
    </row>
    <row r="29" spans="1:10" ht="13.8" x14ac:dyDescent="0.25">
      <c r="A29" s="1">
        <v>22</v>
      </c>
      <c r="B29" s="185" t="s">
        <v>299</v>
      </c>
      <c r="C29" s="186" t="s">
        <v>300</v>
      </c>
      <c r="D29" s="187">
        <v>0</v>
      </c>
      <c r="E29" s="187">
        <v>0</v>
      </c>
      <c r="F29" s="187">
        <v>0</v>
      </c>
      <c r="G29" s="187">
        <v>0</v>
      </c>
      <c r="H29" s="187">
        <v>0</v>
      </c>
      <c r="I29" s="187">
        <v>0</v>
      </c>
      <c r="J29" s="187">
        <v>0</v>
      </c>
    </row>
    <row r="30" spans="1:10" ht="13.8" x14ac:dyDescent="0.25">
      <c r="A30" s="1">
        <v>23</v>
      </c>
      <c r="B30" s="185" t="s">
        <v>301</v>
      </c>
      <c r="C30" s="186" t="s">
        <v>302</v>
      </c>
      <c r="D30" s="187">
        <v>0</v>
      </c>
      <c r="E30" s="187">
        <v>0</v>
      </c>
      <c r="F30" s="187">
        <v>0</v>
      </c>
      <c r="G30" s="187">
        <v>0</v>
      </c>
      <c r="H30" s="187">
        <v>0</v>
      </c>
      <c r="I30" s="187">
        <v>0</v>
      </c>
      <c r="J30" s="187">
        <v>0</v>
      </c>
    </row>
    <row r="31" spans="1:10" ht="15.6" x14ac:dyDescent="0.25">
      <c r="A31" s="1">
        <v>24</v>
      </c>
      <c r="B31" s="188" t="s">
        <v>66</v>
      </c>
      <c r="C31" s="189" t="s">
        <v>303</v>
      </c>
      <c r="D31" s="190">
        <f t="shared" ref="D31" si="7">D28+D29+D30</f>
        <v>7663</v>
      </c>
      <c r="E31" s="190">
        <f t="shared" ref="E31:J31" si="8">E28+E29+E30</f>
        <v>6199</v>
      </c>
      <c r="F31" s="190">
        <f t="shared" si="8"/>
        <v>7242</v>
      </c>
      <c r="G31" s="190">
        <f t="shared" si="8"/>
        <v>7242</v>
      </c>
      <c r="H31" s="190">
        <f t="shared" si="8"/>
        <v>7131</v>
      </c>
      <c r="I31" s="190">
        <f t="shared" si="8"/>
        <v>0</v>
      </c>
      <c r="J31" s="190">
        <f t="shared" si="8"/>
        <v>0</v>
      </c>
    </row>
    <row r="32" spans="1:10" ht="15.6" x14ac:dyDescent="0.3">
      <c r="A32" s="1">
        <v>25</v>
      </c>
      <c r="B32" s="191" t="s">
        <v>304</v>
      </c>
      <c r="C32" s="192"/>
      <c r="D32" s="205">
        <f t="shared" ref="D32" si="9">D19+D31</f>
        <v>668429</v>
      </c>
      <c r="E32" s="205">
        <f t="shared" ref="E32:J32" si="10">E19+E31</f>
        <v>783722</v>
      </c>
      <c r="F32" s="205">
        <f t="shared" si="10"/>
        <v>1212903</v>
      </c>
      <c r="G32" s="205">
        <f t="shared" si="10"/>
        <v>839225</v>
      </c>
      <c r="H32" s="205">
        <f t="shared" si="10"/>
        <v>1115300</v>
      </c>
      <c r="I32" s="205">
        <f t="shared" si="10"/>
        <v>808480</v>
      </c>
      <c r="J32" s="205">
        <f t="shared" si="10"/>
        <v>808480</v>
      </c>
    </row>
    <row r="33" spans="1:10" ht="39.6" x14ac:dyDescent="0.25">
      <c r="A33" s="1">
        <v>26</v>
      </c>
      <c r="B33" s="162" t="s">
        <v>258</v>
      </c>
      <c r="C33" s="163" t="s">
        <v>305</v>
      </c>
      <c r="D33" s="204" t="s">
        <v>392</v>
      </c>
      <c r="E33" s="204" t="s">
        <v>260</v>
      </c>
      <c r="F33" s="204" t="s">
        <v>551</v>
      </c>
      <c r="G33" s="204" t="s">
        <v>552</v>
      </c>
      <c r="H33" s="206" t="s">
        <v>372</v>
      </c>
      <c r="I33" s="164" t="s">
        <v>393</v>
      </c>
      <c r="J33" s="164" t="s">
        <v>553</v>
      </c>
    </row>
    <row r="34" spans="1:10" ht="13.8" x14ac:dyDescent="0.25">
      <c r="A34" s="1">
        <v>27</v>
      </c>
      <c r="B34" s="168" t="s">
        <v>306</v>
      </c>
      <c r="C34" s="173" t="s">
        <v>307</v>
      </c>
      <c r="D34" s="193">
        <v>179075</v>
      </c>
      <c r="E34" s="193">
        <v>14201</v>
      </c>
      <c r="F34" s="193">
        <v>20997</v>
      </c>
      <c r="G34" s="193">
        <v>20997</v>
      </c>
      <c r="H34" s="193">
        <v>1800</v>
      </c>
      <c r="I34" s="193">
        <v>1800</v>
      </c>
      <c r="J34" s="193">
        <v>1800</v>
      </c>
    </row>
    <row r="35" spans="1:10" ht="13.8" x14ac:dyDescent="0.25">
      <c r="A35" s="1">
        <v>28</v>
      </c>
      <c r="B35" s="168" t="s">
        <v>555</v>
      </c>
      <c r="C35" s="173" t="s">
        <v>307</v>
      </c>
      <c r="D35" s="193"/>
      <c r="E35" s="193">
        <v>166026</v>
      </c>
      <c r="F35" s="193">
        <v>189508</v>
      </c>
      <c r="G35" s="193">
        <v>189508</v>
      </c>
      <c r="H35" s="193">
        <v>184575</v>
      </c>
      <c r="I35" s="193">
        <v>180000</v>
      </c>
      <c r="J35" s="193">
        <v>180000</v>
      </c>
    </row>
    <row r="36" spans="1:10" ht="13.8" x14ac:dyDescent="0.25">
      <c r="A36" s="1">
        <v>29</v>
      </c>
      <c r="B36" s="168" t="s">
        <v>308</v>
      </c>
      <c r="C36" s="173" t="s">
        <v>309</v>
      </c>
      <c r="D36" s="193">
        <v>218463</v>
      </c>
      <c r="E36" s="193">
        <v>218220</v>
      </c>
      <c r="F36" s="193">
        <v>242345</v>
      </c>
      <c r="G36" s="193">
        <v>242345</v>
      </c>
      <c r="H36" s="193">
        <v>240000</v>
      </c>
      <c r="I36" s="193">
        <v>240000</v>
      </c>
      <c r="J36" s="193">
        <v>240000</v>
      </c>
    </row>
    <row r="37" spans="1:10" ht="13.8" x14ac:dyDescent="0.25">
      <c r="A37" s="1">
        <v>30</v>
      </c>
      <c r="B37" s="169" t="s">
        <v>310</v>
      </c>
      <c r="C37" s="173" t="s">
        <v>311</v>
      </c>
      <c r="D37" s="193">
        <v>217800</v>
      </c>
      <c r="E37" s="193">
        <v>207808</v>
      </c>
      <c r="F37" s="193">
        <v>270960</v>
      </c>
      <c r="G37" s="193">
        <v>270960</v>
      </c>
      <c r="H37" s="193">
        <v>257776</v>
      </c>
      <c r="I37" s="193">
        <v>260000</v>
      </c>
      <c r="J37" s="193">
        <v>260000</v>
      </c>
    </row>
    <row r="38" spans="1:10" ht="13.8" x14ac:dyDescent="0.25">
      <c r="A38" s="1">
        <v>31</v>
      </c>
      <c r="B38" s="168" t="s">
        <v>312</v>
      </c>
      <c r="C38" s="173" t="s">
        <v>313</v>
      </c>
      <c r="D38" s="193">
        <f>31133+300</f>
        <v>31433</v>
      </c>
      <c r="E38" s="193"/>
      <c r="F38" s="193"/>
      <c r="G38" s="193"/>
      <c r="H38" s="193">
        <v>10000</v>
      </c>
      <c r="I38" s="193"/>
      <c r="J38" s="193"/>
    </row>
    <row r="39" spans="1:10" ht="15.6" x14ac:dyDescent="0.3">
      <c r="A39" s="1">
        <v>32</v>
      </c>
      <c r="B39" s="170" t="s">
        <v>271</v>
      </c>
      <c r="C39" s="194"/>
      <c r="D39" s="195">
        <f t="shared" ref="D39" si="11">SUM(D34:D38)</f>
        <v>646771</v>
      </c>
      <c r="E39" s="195">
        <f t="shared" ref="E39:J39" si="12">SUM(E34:E38)</f>
        <v>606255</v>
      </c>
      <c r="F39" s="195">
        <f t="shared" si="12"/>
        <v>723810</v>
      </c>
      <c r="G39" s="195">
        <f t="shared" si="12"/>
        <v>723810</v>
      </c>
      <c r="H39" s="195">
        <f t="shared" si="12"/>
        <v>694151</v>
      </c>
      <c r="I39" s="195">
        <f t="shared" si="12"/>
        <v>681800</v>
      </c>
      <c r="J39" s="195">
        <f t="shared" si="12"/>
        <v>681800</v>
      </c>
    </row>
    <row r="40" spans="1:10" ht="13.8" x14ac:dyDescent="0.25">
      <c r="A40" s="1">
        <v>33</v>
      </c>
      <c r="B40" s="168" t="s">
        <v>314</v>
      </c>
      <c r="C40" s="173" t="s">
        <v>315</v>
      </c>
      <c r="D40" s="193">
        <v>102569</v>
      </c>
      <c r="E40" s="193">
        <v>0</v>
      </c>
      <c r="F40" s="193">
        <v>290654</v>
      </c>
      <c r="G40" s="193">
        <v>290654</v>
      </c>
      <c r="H40" s="193">
        <v>31700</v>
      </c>
      <c r="I40" s="193">
        <v>20000</v>
      </c>
      <c r="J40" s="193">
        <v>20000</v>
      </c>
    </row>
    <row r="41" spans="1:10" ht="13.8" x14ac:dyDescent="0.25">
      <c r="A41" s="1">
        <v>34</v>
      </c>
      <c r="B41" s="168" t="s">
        <v>316</v>
      </c>
      <c r="C41" s="173" t="s">
        <v>317</v>
      </c>
      <c r="D41" s="193">
        <v>1006</v>
      </c>
      <c r="E41" s="193">
        <v>7500</v>
      </c>
      <c r="F41" s="193">
        <v>20565</v>
      </c>
      <c r="G41" s="193">
        <v>20565</v>
      </c>
      <c r="H41" s="193">
        <v>15354</v>
      </c>
      <c r="I41" s="193"/>
      <c r="J41" s="193"/>
    </row>
    <row r="42" spans="1:10" ht="13.8" x14ac:dyDescent="0.25">
      <c r="A42" s="1">
        <v>35</v>
      </c>
      <c r="B42" s="168" t="s">
        <v>318</v>
      </c>
      <c r="C42" s="173" t="s">
        <v>319</v>
      </c>
      <c r="D42" s="193">
        <v>4400</v>
      </c>
      <c r="E42" s="193">
        <v>3033</v>
      </c>
      <c r="F42" s="193">
        <v>2766</v>
      </c>
      <c r="G42" s="193">
        <v>2766</v>
      </c>
      <c r="H42" s="193"/>
      <c r="I42" s="193"/>
      <c r="J42" s="193"/>
    </row>
    <row r="43" spans="1:10" ht="15.6" x14ac:dyDescent="0.3">
      <c r="A43" s="1">
        <v>36</v>
      </c>
      <c r="B43" s="170" t="s">
        <v>278</v>
      </c>
      <c r="C43" s="194"/>
      <c r="D43" s="195">
        <f t="shared" ref="D43" si="13">SUM(D40:D42)</f>
        <v>107975</v>
      </c>
      <c r="E43" s="195">
        <f t="shared" ref="E43:J43" si="14">SUM(E40:E42)</f>
        <v>10533</v>
      </c>
      <c r="F43" s="195">
        <f t="shared" si="14"/>
        <v>313985</v>
      </c>
      <c r="G43" s="195">
        <f t="shared" si="14"/>
        <v>313985</v>
      </c>
      <c r="H43" s="195">
        <f t="shared" si="14"/>
        <v>47054</v>
      </c>
      <c r="I43" s="195">
        <f t="shared" si="14"/>
        <v>20000</v>
      </c>
      <c r="J43" s="195">
        <f t="shared" si="14"/>
        <v>20000</v>
      </c>
    </row>
    <row r="44" spans="1:10" ht="15.6" x14ac:dyDescent="0.25">
      <c r="A44" s="1">
        <v>37</v>
      </c>
      <c r="B44" s="196" t="s">
        <v>320</v>
      </c>
      <c r="C44" s="174" t="s">
        <v>321</v>
      </c>
      <c r="D44" s="197">
        <f t="shared" ref="D44" si="15">D39+D43</f>
        <v>754746</v>
      </c>
      <c r="E44" s="197">
        <f t="shared" ref="E44:J44" si="16">E39+E43</f>
        <v>616788</v>
      </c>
      <c r="F44" s="197">
        <f t="shared" si="16"/>
        <v>1037795</v>
      </c>
      <c r="G44" s="197">
        <f t="shared" si="16"/>
        <v>1037795</v>
      </c>
      <c r="H44" s="197">
        <f t="shared" si="16"/>
        <v>741205</v>
      </c>
      <c r="I44" s="197">
        <f t="shared" si="16"/>
        <v>701800</v>
      </c>
      <c r="J44" s="197">
        <f t="shared" si="16"/>
        <v>701800</v>
      </c>
    </row>
    <row r="45" spans="1:10" ht="15.6" x14ac:dyDescent="0.3">
      <c r="A45" s="1">
        <v>38</v>
      </c>
      <c r="B45" s="198" t="s">
        <v>322</v>
      </c>
      <c r="C45" s="199"/>
      <c r="D45" s="200">
        <f t="shared" ref="D45" si="17">D39-D14</f>
        <v>75535</v>
      </c>
      <c r="E45" s="200">
        <f t="shared" ref="E45:J45" si="18">E39-E14</f>
        <v>20166</v>
      </c>
      <c r="F45" s="200">
        <f t="shared" si="18"/>
        <v>-265469</v>
      </c>
      <c r="G45" s="200">
        <f t="shared" si="18"/>
        <v>107300</v>
      </c>
      <c r="H45" s="200">
        <f t="shared" si="18"/>
        <v>-168999</v>
      </c>
      <c r="I45" s="200">
        <f t="shared" si="18"/>
        <v>-76680</v>
      </c>
      <c r="J45" s="200">
        <f t="shared" si="18"/>
        <v>-76680</v>
      </c>
    </row>
    <row r="46" spans="1:10" ht="15.6" x14ac:dyDescent="0.3">
      <c r="A46" s="1">
        <v>39</v>
      </c>
      <c r="B46" s="198" t="s">
        <v>323</v>
      </c>
      <c r="C46" s="199"/>
      <c r="D46" s="200">
        <f t="shared" ref="D46" si="19">D43-D18</f>
        <v>18445</v>
      </c>
      <c r="E46" s="200">
        <f t="shared" ref="E46:J46" si="20">E43-E18</f>
        <v>-180901</v>
      </c>
      <c r="F46" s="200">
        <f t="shared" si="20"/>
        <v>97603</v>
      </c>
      <c r="G46" s="200">
        <f t="shared" si="20"/>
        <v>98512</v>
      </c>
      <c r="H46" s="200">
        <f t="shared" si="20"/>
        <v>-197965</v>
      </c>
      <c r="I46" s="200">
        <f t="shared" si="20"/>
        <v>-30000</v>
      </c>
      <c r="J46" s="200">
        <f t="shared" si="20"/>
        <v>-30000</v>
      </c>
    </row>
    <row r="47" spans="1:10" ht="13.8" x14ac:dyDescent="0.25">
      <c r="A47" s="1">
        <v>40</v>
      </c>
      <c r="B47" s="177" t="s">
        <v>324</v>
      </c>
      <c r="C47" s="178" t="s">
        <v>325</v>
      </c>
      <c r="D47" s="193">
        <v>0</v>
      </c>
      <c r="E47" s="193">
        <v>0</v>
      </c>
      <c r="F47" s="193">
        <v>0</v>
      </c>
      <c r="G47" s="193">
        <v>0</v>
      </c>
      <c r="H47" s="193">
        <v>0</v>
      </c>
      <c r="I47" s="193">
        <v>0</v>
      </c>
      <c r="J47" s="193">
        <v>0</v>
      </c>
    </row>
    <row r="48" spans="1:10" ht="13.8" x14ac:dyDescent="0.25">
      <c r="A48" s="1">
        <v>41</v>
      </c>
      <c r="B48" s="180" t="s">
        <v>326</v>
      </c>
      <c r="C48" s="178" t="s">
        <v>327</v>
      </c>
      <c r="D48" s="193">
        <v>0</v>
      </c>
      <c r="E48" s="193">
        <v>0</v>
      </c>
      <c r="F48" s="193">
        <v>0</v>
      </c>
      <c r="G48" s="193">
        <v>0</v>
      </c>
      <c r="H48" s="193">
        <v>0</v>
      </c>
      <c r="I48" s="193">
        <v>0</v>
      </c>
      <c r="J48" s="193">
        <v>0</v>
      </c>
    </row>
    <row r="49" spans="1:10" ht="13.8" x14ac:dyDescent="0.25">
      <c r="A49" s="1">
        <v>42</v>
      </c>
      <c r="B49" s="183" t="s">
        <v>328</v>
      </c>
      <c r="C49" s="183" t="s">
        <v>329</v>
      </c>
      <c r="D49" s="193">
        <v>73359</v>
      </c>
      <c r="E49" s="193">
        <v>166934</v>
      </c>
      <c r="F49" s="193">
        <v>166934</v>
      </c>
      <c r="G49" s="193">
        <v>166934</v>
      </c>
      <c r="H49" s="193">
        <v>374095</v>
      </c>
      <c r="I49" s="193">
        <v>106680</v>
      </c>
      <c r="J49" s="193">
        <v>106680</v>
      </c>
    </row>
    <row r="50" spans="1:10" ht="13.8" x14ac:dyDescent="0.25">
      <c r="A50" s="1">
        <v>43</v>
      </c>
      <c r="B50" s="183" t="s">
        <v>330</v>
      </c>
      <c r="C50" s="183" t="s">
        <v>329</v>
      </c>
      <c r="D50" s="193">
        <v>0</v>
      </c>
      <c r="E50" s="193">
        <v>0</v>
      </c>
      <c r="F50" s="193">
        <v>0</v>
      </c>
      <c r="G50" s="193">
        <v>0</v>
      </c>
      <c r="H50" s="193">
        <v>0</v>
      </c>
      <c r="I50" s="193">
        <v>0</v>
      </c>
      <c r="J50" s="193">
        <v>0</v>
      </c>
    </row>
    <row r="51" spans="1:10" ht="13.8" x14ac:dyDescent="0.25">
      <c r="A51" s="1">
        <v>44</v>
      </c>
      <c r="B51" s="183" t="s">
        <v>331</v>
      </c>
      <c r="C51" s="183" t="s">
        <v>332</v>
      </c>
      <c r="D51" s="193">
        <v>0</v>
      </c>
      <c r="E51" s="193">
        <v>0</v>
      </c>
      <c r="F51" s="193">
        <v>0</v>
      </c>
      <c r="G51" s="193">
        <v>0</v>
      </c>
      <c r="H51" s="193">
        <v>0</v>
      </c>
      <c r="I51" s="193">
        <v>0</v>
      </c>
      <c r="J51" s="193">
        <v>0</v>
      </c>
    </row>
    <row r="52" spans="1:10" ht="13.8" x14ac:dyDescent="0.25">
      <c r="A52" s="1">
        <v>45</v>
      </c>
      <c r="B52" s="183" t="s">
        <v>333</v>
      </c>
      <c r="C52" s="183" t="s">
        <v>332</v>
      </c>
      <c r="D52" s="193">
        <v>0</v>
      </c>
      <c r="E52" s="193">
        <v>0</v>
      </c>
      <c r="F52" s="193">
        <v>0</v>
      </c>
      <c r="G52" s="193">
        <v>0</v>
      </c>
      <c r="H52" s="193">
        <v>0</v>
      </c>
      <c r="I52" s="193">
        <v>0</v>
      </c>
      <c r="J52" s="193">
        <v>0</v>
      </c>
    </row>
    <row r="53" spans="1:10" ht="13.8" x14ac:dyDescent="0.25">
      <c r="A53" s="1">
        <v>46</v>
      </c>
      <c r="B53" s="178" t="s">
        <v>334</v>
      </c>
      <c r="C53" s="178" t="s">
        <v>335</v>
      </c>
      <c r="D53" s="201">
        <f t="shared" ref="D53" si="21">SUM(D49:D52)</f>
        <v>73359</v>
      </c>
      <c r="E53" s="201">
        <f t="shared" ref="E53:J53" si="22">SUM(E49:E52)</f>
        <v>166934</v>
      </c>
      <c r="F53" s="201">
        <f t="shared" si="22"/>
        <v>166934</v>
      </c>
      <c r="G53" s="201">
        <f t="shared" si="22"/>
        <v>166934</v>
      </c>
      <c r="H53" s="201">
        <f t="shared" si="22"/>
        <v>374095</v>
      </c>
      <c r="I53" s="201">
        <f t="shared" si="22"/>
        <v>106680</v>
      </c>
      <c r="J53" s="201">
        <f t="shared" si="22"/>
        <v>106680</v>
      </c>
    </row>
    <row r="54" spans="1:10" ht="13.8" x14ac:dyDescent="0.25">
      <c r="A54" s="1">
        <v>47</v>
      </c>
      <c r="B54" s="178" t="s">
        <v>351</v>
      </c>
      <c r="C54" s="178" t="s">
        <v>348</v>
      </c>
      <c r="D54" s="201">
        <v>7257</v>
      </c>
      <c r="E54" s="201">
        <v>0</v>
      </c>
      <c r="F54" s="201">
        <v>8174</v>
      </c>
      <c r="G54" s="201">
        <v>8174</v>
      </c>
      <c r="H54" s="201">
        <v>0</v>
      </c>
      <c r="I54" s="201">
        <v>0</v>
      </c>
      <c r="J54" s="201">
        <v>0</v>
      </c>
    </row>
    <row r="55" spans="1:10" ht="13.8" x14ac:dyDescent="0.25">
      <c r="A55" s="1">
        <v>48</v>
      </c>
      <c r="B55" s="178" t="s">
        <v>352</v>
      </c>
      <c r="C55" s="178" t="s">
        <v>349</v>
      </c>
      <c r="D55" s="201"/>
      <c r="E55" s="201">
        <v>0</v>
      </c>
      <c r="F55" s="201">
        <v>0</v>
      </c>
      <c r="G55" s="201"/>
      <c r="H55" s="201">
        <v>0</v>
      </c>
      <c r="I55" s="201">
        <v>0</v>
      </c>
      <c r="J55" s="201">
        <v>0</v>
      </c>
    </row>
    <row r="56" spans="1:10" ht="13.8" x14ac:dyDescent="0.25">
      <c r="A56" s="1">
        <v>49</v>
      </c>
      <c r="B56" s="177" t="s">
        <v>336</v>
      </c>
      <c r="C56" s="178" t="s">
        <v>337</v>
      </c>
      <c r="D56" s="201">
        <f t="shared" ref="D56" si="23">D47+D48+D53+D54</f>
        <v>80616</v>
      </c>
      <c r="E56" s="201">
        <f t="shared" ref="E56:J56" si="24">E47+E48+E53+E54</f>
        <v>166934</v>
      </c>
      <c r="F56" s="201">
        <f t="shared" si="24"/>
        <v>175108</v>
      </c>
      <c r="G56" s="201">
        <f t="shared" si="24"/>
        <v>175108</v>
      </c>
      <c r="H56" s="201">
        <f t="shared" si="24"/>
        <v>374095</v>
      </c>
      <c r="I56" s="201">
        <f t="shared" si="24"/>
        <v>106680</v>
      </c>
      <c r="J56" s="201">
        <f t="shared" si="24"/>
        <v>106680</v>
      </c>
    </row>
    <row r="57" spans="1:10" ht="13.8" x14ac:dyDescent="0.25">
      <c r="A57" s="1">
        <v>50</v>
      </c>
      <c r="B57" s="180" t="s">
        <v>338</v>
      </c>
      <c r="C57" s="178" t="s">
        <v>339</v>
      </c>
      <c r="D57" s="193">
        <v>0</v>
      </c>
      <c r="E57" s="193">
        <v>0</v>
      </c>
      <c r="F57" s="193">
        <v>0</v>
      </c>
      <c r="G57" s="193">
        <v>0</v>
      </c>
      <c r="H57" s="193">
        <v>0</v>
      </c>
      <c r="I57" s="193">
        <v>0</v>
      </c>
      <c r="J57" s="193">
        <v>0</v>
      </c>
    </row>
    <row r="58" spans="1:10" ht="13.8" x14ac:dyDescent="0.25">
      <c r="A58" s="1">
        <v>51</v>
      </c>
      <c r="B58" s="177" t="s">
        <v>340</v>
      </c>
      <c r="C58" s="178" t="s">
        <v>341</v>
      </c>
      <c r="D58" s="193">
        <v>0</v>
      </c>
      <c r="E58" s="193">
        <v>0</v>
      </c>
      <c r="F58" s="193">
        <v>0</v>
      </c>
      <c r="G58" s="193">
        <v>0</v>
      </c>
      <c r="H58" s="193">
        <v>0</v>
      </c>
      <c r="I58" s="193">
        <v>0</v>
      </c>
      <c r="J58" s="193">
        <v>0</v>
      </c>
    </row>
    <row r="59" spans="1:10" ht="15.6" x14ac:dyDescent="0.25">
      <c r="A59" s="1">
        <v>52</v>
      </c>
      <c r="B59" s="188" t="s">
        <v>342</v>
      </c>
      <c r="C59" s="189" t="s">
        <v>343</v>
      </c>
      <c r="D59" s="202">
        <f t="shared" ref="D59" si="25">D56+D57+D58</f>
        <v>80616</v>
      </c>
      <c r="E59" s="202">
        <f t="shared" ref="E59:J59" si="26">E56+E57+E58</f>
        <v>166934</v>
      </c>
      <c r="F59" s="202">
        <f t="shared" si="26"/>
        <v>175108</v>
      </c>
      <c r="G59" s="202">
        <f t="shared" si="26"/>
        <v>175108</v>
      </c>
      <c r="H59" s="202">
        <f t="shared" si="26"/>
        <v>374095</v>
      </c>
      <c r="I59" s="202">
        <f t="shared" si="26"/>
        <v>106680</v>
      </c>
      <c r="J59" s="202">
        <f t="shared" si="26"/>
        <v>106680</v>
      </c>
    </row>
    <row r="60" spans="1:10" ht="15.6" x14ac:dyDescent="0.3">
      <c r="A60" s="1">
        <v>53</v>
      </c>
      <c r="B60" s="191" t="s">
        <v>344</v>
      </c>
      <c r="C60" s="192"/>
      <c r="D60" s="203">
        <f t="shared" ref="D60" si="27">D44+D59</f>
        <v>835362</v>
      </c>
      <c r="E60" s="203">
        <f t="shared" ref="E60:J60" si="28">E44+E59</f>
        <v>783722</v>
      </c>
      <c r="F60" s="203">
        <f t="shared" si="28"/>
        <v>1212903</v>
      </c>
      <c r="G60" s="203">
        <f t="shared" si="28"/>
        <v>1212903</v>
      </c>
      <c r="H60" s="203">
        <f t="shared" si="28"/>
        <v>1115300</v>
      </c>
      <c r="I60" s="203">
        <f t="shared" si="28"/>
        <v>808480</v>
      </c>
      <c r="J60" s="203">
        <f t="shared" si="28"/>
        <v>808480</v>
      </c>
    </row>
    <row r="61" spans="1:10" x14ac:dyDescent="0.25">
      <c r="D61" s="1">
        <f t="shared" ref="D61:J61" si="29">D60-D32</f>
        <v>166933</v>
      </c>
      <c r="E61" s="1">
        <f t="shared" si="29"/>
        <v>0</v>
      </c>
      <c r="F61" s="1">
        <f t="shared" si="29"/>
        <v>0</v>
      </c>
      <c r="G61" s="1">
        <f t="shared" si="29"/>
        <v>373678</v>
      </c>
      <c r="H61" s="1">
        <f t="shared" si="29"/>
        <v>0</v>
      </c>
      <c r="I61" s="1">
        <f t="shared" si="29"/>
        <v>0</v>
      </c>
      <c r="J61" s="1">
        <f t="shared" si="29"/>
        <v>0</v>
      </c>
    </row>
  </sheetData>
  <mergeCells count="2">
    <mergeCell ref="B2:J2"/>
    <mergeCell ref="B3:J3"/>
  </mergeCells>
  <pageMargins left="0.23" right="0.28999999999999998" top="0.74803149606299213" bottom="0.74803149606299213" header="0.31496062992125984" footer="0.31496062992125984"/>
  <pageSetup paperSize="9" scale="8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2"/>
  <sheetViews>
    <sheetView workbookViewId="0">
      <selection activeCell="F1" sqref="F1"/>
    </sheetView>
  </sheetViews>
  <sheetFormatPr defaultColWidth="8.88671875" defaultRowHeight="13.2" x14ac:dyDescent="0.25"/>
  <cols>
    <col min="1" max="1" width="5.5546875" style="1" customWidth="1"/>
    <col min="2" max="2" width="51.109375" style="1" customWidth="1"/>
    <col min="3" max="5" width="18.109375" style="1" customWidth="1"/>
    <col min="6" max="8" width="19" style="1" customWidth="1"/>
    <col min="9" max="16384" width="8.88671875" style="1"/>
  </cols>
  <sheetData>
    <row r="1" spans="1:25" x14ac:dyDescent="0.25">
      <c r="C1" s="5"/>
      <c r="F1" s="207" t="s">
        <v>562</v>
      </c>
    </row>
    <row r="2" spans="1:25" ht="20.399999999999999" x14ac:dyDescent="0.35">
      <c r="B2" s="35" t="s">
        <v>92</v>
      </c>
      <c r="F2" s="207"/>
    </row>
    <row r="3" spans="1:25" x14ac:dyDescent="0.25">
      <c r="F3" s="207" t="s">
        <v>95</v>
      </c>
    </row>
    <row r="4" spans="1:25" ht="55.2" x14ac:dyDescent="0.25">
      <c r="B4" s="36" t="s">
        <v>1</v>
      </c>
      <c r="C4" s="37" t="s">
        <v>2</v>
      </c>
      <c r="D4" s="37" t="s">
        <v>82</v>
      </c>
      <c r="E4" s="37" t="s">
        <v>135</v>
      </c>
      <c r="F4" s="9" t="s">
        <v>74</v>
      </c>
      <c r="G4" s="9" t="s">
        <v>77</v>
      </c>
      <c r="H4" s="9" t="s">
        <v>139</v>
      </c>
    </row>
    <row r="5" spans="1:25" ht="14.4" x14ac:dyDescent="0.25">
      <c r="B5" s="38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8" t="s">
        <v>12</v>
      </c>
    </row>
    <row r="6" spans="1:25" ht="16.8" x14ac:dyDescent="0.25">
      <c r="A6" s="1">
        <v>1</v>
      </c>
      <c r="B6" s="39" t="s">
        <v>360</v>
      </c>
      <c r="C6" s="40">
        <v>83000000</v>
      </c>
      <c r="D6" s="40">
        <v>85187069</v>
      </c>
      <c r="E6" s="150">
        <v>85187069</v>
      </c>
      <c r="F6" s="40">
        <f>C6</f>
        <v>83000000</v>
      </c>
      <c r="G6" s="40">
        <f>D6</f>
        <v>85187069</v>
      </c>
      <c r="H6" s="40">
        <f>E6</f>
        <v>85187069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6.8" x14ac:dyDescent="0.25">
      <c r="A7" s="1">
        <v>2</v>
      </c>
      <c r="B7" s="39" t="s">
        <v>361</v>
      </c>
      <c r="C7" s="40">
        <v>40000000</v>
      </c>
      <c r="D7" s="40">
        <v>45555540</v>
      </c>
      <c r="E7" s="150">
        <v>45555540</v>
      </c>
      <c r="F7" s="40">
        <f t="shared" ref="F7:F11" si="0">C7</f>
        <v>40000000</v>
      </c>
      <c r="G7" s="40">
        <f t="shared" ref="G7:H11" si="1">D7</f>
        <v>45555540</v>
      </c>
      <c r="H7" s="40">
        <f t="shared" si="1"/>
        <v>45555540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6.8" x14ac:dyDescent="0.25">
      <c r="A8" s="1">
        <v>3</v>
      </c>
      <c r="B8" s="39" t="s">
        <v>362</v>
      </c>
      <c r="C8" s="150">
        <v>40000000</v>
      </c>
      <c r="D8" s="150">
        <v>39735453</v>
      </c>
      <c r="E8" s="150">
        <v>39735453</v>
      </c>
      <c r="F8" s="40">
        <f t="shared" si="0"/>
        <v>40000000</v>
      </c>
      <c r="G8" s="40">
        <f t="shared" si="1"/>
        <v>39735453</v>
      </c>
      <c r="H8" s="40">
        <f t="shared" si="1"/>
        <v>39735453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6.8" x14ac:dyDescent="0.25">
      <c r="A9" s="1">
        <v>4</v>
      </c>
      <c r="B9" s="39" t="s">
        <v>382</v>
      </c>
      <c r="C9" s="150">
        <v>6000000</v>
      </c>
      <c r="D9" s="150">
        <v>7306070</v>
      </c>
      <c r="E9" s="150">
        <v>7306070</v>
      </c>
      <c r="F9" s="40">
        <f t="shared" si="0"/>
        <v>6000000</v>
      </c>
      <c r="G9" s="40">
        <f t="shared" si="1"/>
        <v>7306070</v>
      </c>
      <c r="H9" s="40">
        <f t="shared" si="1"/>
        <v>7306070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6.8" x14ac:dyDescent="0.25">
      <c r="A10" s="1">
        <v>5</v>
      </c>
      <c r="B10" s="39" t="s">
        <v>364</v>
      </c>
      <c r="C10" s="150">
        <v>48000000</v>
      </c>
      <c r="D10" s="150">
        <v>63563550</v>
      </c>
      <c r="E10" s="150">
        <v>63563550</v>
      </c>
      <c r="F10" s="40">
        <f t="shared" si="0"/>
        <v>48000000</v>
      </c>
      <c r="G10" s="40">
        <f t="shared" si="1"/>
        <v>63563550</v>
      </c>
      <c r="H10" s="40">
        <f t="shared" si="1"/>
        <v>63563550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5">
      <c r="A11" s="1">
        <v>6</v>
      </c>
      <c r="B11" s="39" t="s">
        <v>365</v>
      </c>
      <c r="C11" s="150">
        <v>1220000</v>
      </c>
      <c r="D11" s="150">
        <v>997915</v>
      </c>
      <c r="E11" s="150">
        <v>997915</v>
      </c>
      <c r="F11" s="40">
        <f t="shared" si="0"/>
        <v>1220000</v>
      </c>
      <c r="G11" s="40">
        <f t="shared" si="1"/>
        <v>997915</v>
      </c>
      <c r="H11" s="40">
        <f t="shared" si="1"/>
        <v>997915</v>
      </c>
    </row>
    <row r="12" spans="1:25" ht="15.6" x14ac:dyDescent="0.25">
      <c r="A12" s="1">
        <v>7</v>
      </c>
      <c r="B12" s="42" t="s">
        <v>87</v>
      </c>
      <c r="C12" s="41">
        <f t="shared" ref="C12:H12" si="2">SUM(C6:C11)</f>
        <v>218220000</v>
      </c>
      <c r="D12" s="41">
        <f t="shared" si="2"/>
        <v>242345597</v>
      </c>
      <c r="E12" s="41">
        <f t="shared" si="2"/>
        <v>242345597</v>
      </c>
      <c r="F12" s="41">
        <f t="shared" si="2"/>
        <v>218220000</v>
      </c>
      <c r="G12" s="41">
        <f t="shared" si="2"/>
        <v>242345597</v>
      </c>
      <c r="H12" s="41">
        <f t="shared" si="2"/>
        <v>242345597</v>
      </c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70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39"/>
  <sheetViews>
    <sheetView view="pageBreakPreview" zoomScale="60" zoomScaleNormal="75" workbookViewId="0">
      <selection activeCell="I1" sqref="I1"/>
    </sheetView>
  </sheetViews>
  <sheetFormatPr defaultColWidth="9.109375" defaultRowHeight="13.2" x14ac:dyDescent="0.25"/>
  <cols>
    <col min="1" max="1" width="9.109375" style="1"/>
    <col min="2" max="2" width="71.44140625" style="1" customWidth="1"/>
    <col min="3" max="3" width="18.88671875" style="1" customWidth="1"/>
    <col min="4" max="5" width="19.44140625" style="1" customWidth="1"/>
    <col min="6" max="6" width="21.88671875" style="1" customWidth="1"/>
    <col min="7" max="7" width="19.5546875" style="1" customWidth="1"/>
    <col min="8" max="8" width="20" style="1" customWidth="1"/>
    <col min="9" max="9" width="19.44140625" style="1" customWidth="1"/>
    <col min="10" max="10" width="19.88671875" style="1" customWidth="1"/>
    <col min="11" max="11" width="18.5546875" style="1" customWidth="1"/>
    <col min="12" max="16384" width="9.109375" style="1"/>
  </cols>
  <sheetData>
    <row r="1" spans="1:29" x14ac:dyDescent="0.25">
      <c r="C1" s="5"/>
      <c r="I1" s="207" t="s">
        <v>563</v>
      </c>
      <c r="K1" s="5"/>
    </row>
    <row r="2" spans="1:29" ht="20.399999999999999" x14ac:dyDescent="0.35">
      <c r="B2" s="35" t="s">
        <v>168</v>
      </c>
      <c r="I2" s="207"/>
    </row>
    <row r="3" spans="1:29" ht="17.399999999999999" x14ac:dyDescent="0.25">
      <c r="B3" s="43"/>
      <c r="I3" s="207" t="s">
        <v>95</v>
      </c>
    </row>
    <row r="4" spans="1:29" ht="55.2" x14ac:dyDescent="0.25">
      <c r="B4" s="7" t="s">
        <v>1</v>
      </c>
      <c r="C4" s="8" t="s">
        <v>2</v>
      </c>
      <c r="D4" s="8" t="s">
        <v>70</v>
      </c>
      <c r="E4" s="8" t="s">
        <v>135</v>
      </c>
      <c r="F4" s="9" t="s">
        <v>74</v>
      </c>
      <c r="G4" s="9" t="s">
        <v>77</v>
      </c>
      <c r="H4" s="9" t="s">
        <v>139</v>
      </c>
      <c r="I4" s="9" t="s">
        <v>75</v>
      </c>
      <c r="J4" s="9" t="s">
        <v>78</v>
      </c>
      <c r="K4" s="9" t="s">
        <v>172</v>
      </c>
    </row>
    <row r="5" spans="1:29" ht="13.8" x14ac:dyDescent="0.25">
      <c r="B5" s="8" t="s">
        <v>6</v>
      </c>
      <c r="C5" s="8" t="s">
        <v>7</v>
      </c>
      <c r="D5" s="8" t="s">
        <v>8</v>
      </c>
      <c r="E5" s="8" t="s">
        <v>9</v>
      </c>
      <c r="F5" s="8" t="s">
        <v>88</v>
      </c>
      <c r="G5" s="8" t="s">
        <v>11</v>
      </c>
      <c r="H5" s="8" t="s">
        <v>12</v>
      </c>
      <c r="I5" s="8" t="s">
        <v>13</v>
      </c>
      <c r="J5" s="8" t="s">
        <v>14</v>
      </c>
      <c r="K5" s="8" t="s">
        <v>15</v>
      </c>
    </row>
    <row r="6" spans="1:29" ht="16.8" x14ac:dyDescent="0.25">
      <c r="A6" s="1">
        <v>1</v>
      </c>
      <c r="B6" s="11" t="s">
        <v>395</v>
      </c>
      <c r="C6" s="44">
        <v>0</v>
      </c>
      <c r="D6" s="44">
        <v>550000</v>
      </c>
      <c r="E6" s="44">
        <v>550000</v>
      </c>
      <c r="F6" s="45">
        <f t="shared" ref="F6:H12" si="0">C6</f>
        <v>0</v>
      </c>
      <c r="G6" s="45">
        <f t="shared" si="0"/>
        <v>550000</v>
      </c>
      <c r="H6" s="45">
        <f t="shared" si="0"/>
        <v>550000</v>
      </c>
      <c r="I6" s="45"/>
      <c r="J6" s="45"/>
      <c r="K6" s="45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</row>
    <row r="7" spans="1:29" ht="27.6" x14ac:dyDescent="0.25">
      <c r="A7" s="1">
        <v>2</v>
      </c>
      <c r="B7" s="11" t="s">
        <v>404</v>
      </c>
      <c r="C7" s="44">
        <v>0</v>
      </c>
      <c r="D7" s="44">
        <v>12000</v>
      </c>
      <c r="E7" s="44">
        <v>12000</v>
      </c>
      <c r="F7" s="45">
        <f t="shared" si="0"/>
        <v>0</v>
      </c>
      <c r="G7" s="45">
        <f t="shared" si="0"/>
        <v>12000</v>
      </c>
      <c r="H7" s="45">
        <f t="shared" si="0"/>
        <v>12000</v>
      </c>
      <c r="I7" s="45"/>
      <c r="J7" s="45"/>
      <c r="K7" s="45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</row>
    <row r="8" spans="1:29" ht="16.8" x14ac:dyDescent="0.25">
      <c r="A8" s="1">
        <v>4</v>
      </c>
      <c r="B8" s="11" t="s">
        <v>403</v>
      </c>
      <c r="C8" s="44">
        <v>3101449</v>
      </c>
      <c r="D8" s="44">
        <v>90000</v>
      </c>
      <c r="E8" s="44">
        <v>90000</v>
      </c>
      <c r="F8" s="45">
        <f t="shared" si="0"/>
        <v>3101449</v>
      </c>
      <c r="G8" s="45">
        <f>D8</f>
        <v>90000</v>
      </c>
      <c r="H8" s="45">
        <f>E8</f>
        <v>90000</v>
      </c>
      <c r="I8" s="45"/>
      <c r="J8" s="45"/>
      <c r="K8" s="45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</row>
    <row r="9" spans="1:29" ht="16.8" x14ac:dyDescent="0.25">
      <c r="A9" s="1">
        <v>5</v>
      </c>
      <c r="B9" s="11" t="s">
        <v>169</v>
      </c>
      <c r="C9" s="44">
        <v>5600000</v>
      </c>
      <c r="D9" s="44">
        <v>5714300</v>
      </c>
      <c r="E9" s="44">
        <v>5714300</v>
      </c>
      <c r="F9" s="45">
        <f t="shared" si="0"/>
        <v>5600000</v>
      </c>
      <c r="G9" s="45">
        <f t="shared" si="0"/>
        <v>5714300</v>
      </c>
      <c r="H9" s="45">
        <f t="shared" si="0"/>
        <v>5714300</v>
      </c>
      <c r="I9" s="45"/>
      <c r="J9" s="45"/>
      <c r="K9" s="45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</row>
    <row r="10" spans="1:29" ht="16.8" x14ac:dyDescent="0.25">
      <c r="A10" s="1">
        <v>6</v>
      </c>
      <c r="B10" s="11" t="s">
        <v>170</v>
      </c>
      <c r="C10" s="45">
        <v>2500000</v>
      </c>
      <c r="D10" s="45">
        <v>2078907</v>
      </c>
      <c r="E10" s="44">
        <v>2078907</v>
      </c>
      <c r="F10" s="45">
        <f t="shared" si="0"/>
        <v>2500000</v>
      </c>
      <c r="G10" s="45">
        <f t="shared" si="0"/>
        <v>2078907</v>
      </c>
      <c r="H10" s="45">
        <f t="shared" si="0"/>
        <v>2078907</v>
      </c>
      <c r="I10" s="45"/>
      <c r="J10" s="45"/>
      <c r="K10" s="45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</row>
    <row r="11" spans="1:29" ht="27.6" x14ac:dyDescent="0.25">
      <c r="A11" s="1">
        <v>7</v>
      </c>
      <c r="B11" s="11" t="s">
        <v>397</v>
      </c>
      <c r="C11" s="44">
        <v>3000000</v>
      </c>
      <c r="D11" s="44">
        <v>3293562</v>
      </c>
      <c r="E11" s="45">
        <v>3293562</v>
      </c>
      <c r="F11" s="45">
        <f t="shared" si="0"/>
        <v>3000000</v>
      </c>
      <c r="G11" s="45">
        <f t="shared" si="0"/>
        <v>3293562</v>
      </c>
      <c r="H11" s="45">
        <f t="shared" si="0"/>
        <v>3293562</v>
      </c>
      <c r="I11" s="45"/>
      <c r="J11" s="45"/>
      <c r="K11" s="45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27.6" x14ac:dyDescent="0.25">
      <c r="A12" s="1">
        <v>8</v>
      </c>
      <c r="B12" s="11" t="s">
        <v>396</v>
      </c>
      <c r="C12" s="44">
        <v>0</v>
      </c>
      <c r="D12" s="44">
        <v>2987547</v>
      </c>
      <c r="E12" s="44">
        <v>2987547</v>
      </c>
      <c r="F12" s="45">
        <f t="shared" si="0"/>
        <v>0</v>
      </c>
      <c r="G12" s="45">
        <f t="shared" si="0"/>
        <v>2987547</v>
      </c>
      <c r="H12" s="45">
        <f t="shared" si="0"/>
        <v>2987547</v>
      </c>
      <c r="I12" s="45"/>
      <c r="J12" s="45"/>
      <c r="K12" s="45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</row>
    <row r="13" spans="1:29" ht="16.8" x14ac:dyDescent="0.25">
      <c r="A13" s="1">
        <v>9</v>
      </c>
      <c r="B13" s="11" t="s">
        <v>402</v>
      </c>
      <c r="C13" s="44">
        <v>0</v>
      </c>
      <c r="D13" s="44">
        <v>5999940</v>
      </c>
      <c r="E13" s="44">
        <v>5999940</v>
      </c>
      <c r="F13" s="45">
        <f>C13</f>
        <v>0</v>
      </c>
      <c r="G13" s="45">
        <f>D13</f>
        <v>5999940</v>
      </c>
      <c r="H13" s="45">
        <f>E13</f>
        <v>5999940</v>
      </c>
      <c r="I13" s="45"/>
      <c r="J13" s="45"/>
      <c r="K13" s="45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</row>
    <row r="14" spans="1:29" ht="16.8" x14ac:dyDescent="0.25">
      <c r="A14" s="1">
        <v>10</v>
      </c>
      <c r="B14" s="42" t="s">
        <v>89</v>
      </c>
      <c r="C14" s="47">
        <f>SUM(C6:C13)</f>
        <v>14201449</v>
      </c>
      <c r="D14" s="47">
        <f t="shared" ref="D14:K14" si="1">SUM(D6:D13)</f>
        <v>20726256</v>
      </c>
      <c r="E14" s="47">
        <f t="shared" si="1"/>
        <v>20726256</v>
      </c>
      <c r="F14" s="47">
        <f t="shared" si="1"/>
        <v>14201449</v>
      </c>
      <c r="G14" s="47">
        <f t="shared" si="1"/>
        <v>20726256</v>
      </c>
      <c r="H14" s="47">
        <f t="shared" si="1"/>
        <v>20726256</v>
      </c>
      <c r="I14" s="47">
        <f t="shared" si="1"/>
        <v>0</v>
      </c>
      <c r="J14" s="47">
        <f t="shared" si="1"/>
        <v>0</v>
      </c>
      <c r="K14" s="47">
        <f t="shared" si="1"/>
        <v>0</v>
      </c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</row>
    <row r="15" spans="1:29" ht="16.8" x14ac:dyDescent="0.2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8" spans="1:29" ht="55.2" x14ac:dyDescent="0.25">
      <c r="B18" s="7" t="s">
        <v>1</v>
      </c>
      <c r="C18" s="8" t="s">
        <v>2</v>
      </c>
      <c r="D18" s="8" t="s">
        <v>70</v>
      </c>
      <c r="E18" s="8" t="s">
        <v>135</v>
      </c>
      <c r="F18" s="9" t="s">
        <v>74</v>
      </c>
      <c r="G18" s="9" t="s">
        <v>77</v>
      </c>
      <c r="H18" s="9" t="s">
        <v>139</v>
      </c>
      <c r="I18" s="9" t="s">
        <v>75</v>
      </c>
      <c r="J18" s="9" t="s">
        <v>78</v>
      </c>
      <c r="K18" s="9" t="s">
        <v>172</v>
      </c>
    </row>
    <row r="19" spans="1:29" ht="13.8" x14ac:dyDescent="0.25">
      <c r="B19" s="8" t="s">
        <v>6</v>
      </c>
      <c r="C19" s="8" t="s">
        <v>7</v>
      </c>
      <c r="D19" s="8" t="s">
        <v>8</v>
      </c>
      <c r="E19" s="8" t="s">
        <v>9</v>
      </c>
      <c r="F19" s="8" t="s">
        <v>88</v>
      </c>
      <c r="G19" s="8" t="s">
        <v>11</v>
      </c>
      <c r="H19" s="8" t="s">
        <v>12</v>
      </c>
      <c r="I19" s="8" t="s">
        <v>13</v>
      </c>
      <c r="J19" s="8" t="s">
        <v>14</v>
      </c>
      <c r="K19" s="8" t="s">
        <v>15</v>
      </c>
    </row>
    <row r="20" spans="1:29" ht="16.8" x14ac:dyDescent="0.25">
      <c r="A20" s="1">
        <v>1</v>
      </c>
      <c r="B20" s="11" t="s">
        <v>398</v>
      </c>
      <c r="C20" s="48">
        <v>0</v>
      </c>
      <c r="D20" s="48">
        <v>387000</v>
      </c>
      <c r="E20" s="48">
        <v>387000</v>
      </c>
      <c r="F20" s="45">
        <f t="shared" ref="F20:H23" si="2">C20</f>
        <v>0</v>
      </c>
      <c r="G20" s="45">
        <f t="shared" si="2"/>
        <v>387000</v>
      </c>
      <c r="H20" s="45">
        <f t="shared" si="2"/>
        <v>387000</v>
      </c>
      <c r="I20" s="45"/>
      <c r="J20" s="45"/>
      <c r="K20" s="45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</row>
    <row r="21" spans="1:29" ht="16.8" x14ac:dyDescent="0.25">
      <c r="A21" s="1">
        <v>2</v>
      </c>
      <c r="B21" s="11" t="s">
        <v>399</v>
      </c>
      <c r="C21" s="48">
        <v>0</v>
      </c>
      <c r="D21" s="48">
        <v>0</v>
      </c>
      <c r="E21" s="48">
        <v>0</v>
      </c>
      <c r="F21" s="45"/>
      <c r="G21" s="45"/>
      <c r="H21" s="45"/>
      <c r="I21" s="45"/>
      <c r="J21" s="45"/>
      <c r="K21" s="45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</row>
    <row r="22" spans="1:29" ht="27.6" x14ac:dyDescent="0.25">
      <c r="A22" s="1">
        <v>3</v>
      </c>
      <c r="B22" s="11" t="s">
        <v>401</v>
      </c>
      <c r="C22" s="44">
        <v>0</v>
      </c>
      <c r="D22" s="44">
        <v>35777734</v>
      </c>
      <c r="E22" s="44">
        <v>35777734</v>
      </c>
      <c r="F22" s="45">
        <f t="shared" si="2"/>
        <v>0</v>
      </c>
      <c r="G22" s="45">
        <f t="shared" si="2"/>
        <v>35777734</v>
      </c>
      <c r="H22" s="45">
        <f t="shared" si="2"/>
        <v>35777734</v>
      </c>
      <c r="I22" s="45"/>
      <c r="J22" s="45"/>
      <c r="K22" s="45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</row>
    <row r="23" spans="1:29" ht="16.8" x14ac:dyDescent="0.25">
      <c r="A23" s="1">
        <v>4</v>
      </c>
      <c r="B23" s="11" t="s">
        <v>400</v>
      </c>
      <c r="C23" s="44">
        <v>0</v>
      </c>
      <c r="D23" s="44">
        <v>254490000</v>
      </c>
      <c r="E23" s="44">
        <v>254490000</v>
      </c>
      <c r="F23" s="45">
        <f t="shared" si="2"/>
        <v>0</v>
      </c>
      <c r="G23" s="45">
        <f t="shared" si="2"/>
        <v>254490000</v>
      </c>
      <c r="H23" s="45">
        <f t="shared" si="2"/>
        <v>254490000</v>
      </c>
      <c r="I23" s="45"/>
      <c r="J23" s="45"/>
      <c r="K23" s="45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</row>
    <row r="24" spans="1:29" ht="27.6" x14ac:dyDescent="0.25">
      <c r="A24" s="1">
        <v>5</v>
      </c>
      <c r="B24" s="11" t="s">
        <v>383</v>
      </c>
      <c r="C24" s="44">
        <v>0</v>
      </c>
      <c r="D24" s="44">
        <v>0</v>
      </c>
      <c r="E24" s="44">
        <v>0</v>
      </c>
      <c r="F24" s="45">
        <f>C24</f>
        <v>0</v>
      </c>
      <c r="G24" s="45">
        <f>D24</f>
        <v>0</v>
      </c>
      <c r="H24" s="45">
        <f>E24</f>
        <v>0</v>
      </c>
      <c r="I24" s="45"/>
      <c r="J24" s="45"/>
      <c r="K24" s="45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</row>
    <row r="25" spans="1:29" ht="16.8" x14ac:dyDescent="0.25">
      <c r="A25" s="1">
        <v>6</v>
      </c>
      <c r="B25" s="42" t="s">
        <v>90</v>
      </c>
      <c r="C25" s="47">
        <f>SUM(C20:C24)</f>
        <v>0</v>
      </c>
      <c r="D25" s="47">
        <f t="shared" ref="D25:K25" si="3">SUM(D20:D24)</f>
        <v>290654734</v>
      </c>
      <c r="E25" s="47">
        <f t="shared" si="3"/>
        <v>290654734</v>
      </c>
      <c r="F25" s="47">
        <f t="shared" si="3"/>
        <v>0</v>
      </c>
      <c r="G25" s="47">
        <f t="shared" si="3"/>
        <v>290654734</v>
      </c>
      <c r="H25" s="47">
        <f t="shared" si="3"/>
        <v>290654734</v>
      </c>
      <c r="I25" s="47">
        <f t="shared" si="3"/>
        <v>0</v>
      </c>
      <c r="J25" s="47">
        <f t="shared" si="3"/>
        <v>0</v>
      </c>
      <c r="K25" s="47">
        <f t="shared" si="3"/>
        <v>0</v>
      </c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</row>
    <row r="26" spans="1:29" ht="16.8" x14ac:dyDescent="0.25">
      <c r="E26" s="50"/>
      <c r="F26" s="51"/>
      <c r="G26" s="51"/>
      <c r="H26" s="51"/>
      <c r="I26" s="51"/>
      <c r="J26" s="51"/>
      <c r="K26" s="51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</row>
    <row r="27" spans="1:29" ht="17.399999999999999" x14ac:dyDescent="0.3">
      <c r="B27" s="43" t="s">
        <v>91</v>
      </c>
      <c r="C27" s="52">
        <f>C25+C14</f>
        <v>14201449</v>
      </c>
      <c r="D27" s="52">
        <f>D25+D14</f>
        <v>311380990</v>
      </c>
      <c r="E27" s="52">
        <f t="shared" ref="E27:K27" si="4">E25+E14</f>
        <v>311380990</v>
      </c>
      <c r="F27" s="52">
        <f t="shared" si="4"/>
        <v>14201449</v>
      </c>
      <c r="G27" s="52">
        <f t="shared" si="4"/>
        <v>311380990</v>
      </c>
      <c r="H27" s="52">
        <f t="shared" si="4"/>
        <v>311380990</v>
      </c>
      <c r="I27" s="52">
        <f t="shared" si="4"/>
        <v>0</v>
      </c>
      <c r="J27" s="52">
        <f t="shared" si="4"/>
        <v>0</v>
      </c>
      <c r="K27" s="52">
        <f t="shared" si="4"/>
        <v>0</v>
      </c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</row>
    <row r="28" spans="1:29" ht="17.399999999999999" x14ac:dyDescent="0.3">
      <c r="C28" s="52"/>
      <c r="D28" s="52"/>
      <c r="E28" s="52"/>
      <c r="F28" s="52"/>
      <c r="G28" s="52"/>
      <c r="H28" s="52"/>
    </row>
    <row r="29" spans="1:29" ht="17.399999999999999" x14ac:dyDescent="0.3">
      <c r="B29" s="43"/>
      <c r="C29" s="52"/>
      <c r="D29" s="52"/>
      <c r="E29" s="52"/>
      <c r="F29" s="52"/>
      <c r="G29" s="52"/>
      <c r="H29" s="52"/>
    </row>
    <row r="30" spans="1:29" ht="20.399999999999999" x14ac:dyDescent="0.35">
      <c r="B30" s="35" t="s">
        <v>171</v>
      </c>
      <c r="C30" s="52"/>
      <c r="D30" s="52"/>
      <c r="E30" s="52"/>
      <c r="F30" s="52"/>
      <c r="G30" s="52"/>
      <c r="H30" s="52"/>
    </row>
    <row r="32" spans="1:29" ht="55.2" x14ac:dyDescent="0.25">
      <c r="B32" s="7" t="s">
        <v>1</v>
      </c>
      <c r="C32" s="8" t="s">
        <v>2</v>
      </c>
      <c r="D32" s="8" t="s">
        <v>70</v>
      </c>
      <c r="E32" s="8" t="s">
        <v>135</v>
      </c>
      <c r="F32" s="9" t="s">
        <v>74</v>
      </c>
      <c r="G32" s="9" t="s">
        <v>77</v>
      </c>
      <c r="H32" s="9" t="s">
        <v>139</v>
      </c>
      <c r="I32" s="9" t="s">
        <v>75</v>
      </c>
      <c r="J32" s="9" t="s">
        <v>78</v>
      </c>
      <c r="K32" s="9" t="s">
        <v>172</v>
      </c>
    </row>
    <row r="33" spans="1:25" ht="13.8" x14ac:dyDescent="0.25">
      <c r="B33" s="8" t="s">
        <v>6</v>
      </c>
      <c r="C33" s="8" t="s">
        <v>7</v>
      </c>
      <c r="D33" s="8" t="s">
        <v>8</v>
      </c>
      <c r="E33" s="8" t="s">
        <v>9</v>
      </c>
      <c r="F33" s="8" t="s">
        <v>88</v>
      </c>
      <c r="G33" s="8" t="s">
        <v>11</v>
      </c>
      <c r="H33" s="8" t="s">
        <v>12</v>
      </c>
      <c r="I33" s="8" t="s">
        <v>13</v>
      </c>
      <c r="J33" s="8" t="s">
        <v>14</v>
      </c>
      <c r="K33" s="8" t="s">
        <v>15</v>
      </c>
    </row>
    <row r="34" spans="1:25" ht="27.6" x14ac:dyDescent="0.25">
      <c r="A34" s="1">
        <v>1</v>
      </c>
      <c r="B34" s="53" t="s">
        <v>557</v>
      </c>
      <c r="C34" s="54">
        <v>0</v>
      </c>
      <c r="D34" s="54">
        <f>157224+55360</f>
        <v>212584</v>
      </c>
      <c r="E34" s="54">
        <f>157224+55360</f>
        <v>212584</v>
      </c>
      <c r="F34" s="55">
        <f>C34</f>
        <v>0</v>
      </c>
      <c r="G34" s="55">
        <f>D34</f>
        <v>212584</v>
      </c>
      <c r="H34" s="55">
        <f>E34</f>
        <v>212584</v>
      </c>
      <c r="I34" s="55"/>
      <c r="J34" s="55"/>
      <c r="K34" s="55"/>
    </row>
    <row r="35" spans="1:25" ht="27.75" customHeight="1" x14ac:dyDescent="0.25">
      <c r="A35" s="1">
        <v>2</v>
      </c>
      <c r="B35" s="53" t="s">
        <v>386</v>
      </c>
      <c r="C35" s="54">
        <v>300000</v>
      </c>
      <c r="D35" s="54">
        <v>290000</v>
      </c>
      <c r="E35" s="54">
        <v>290000</v>
      </c>
      <c r="F35" s="55">
        <f t="shared" ref="F35:H38" si="5">C35</f>
        <v>300000</v>
      </c>
      <c r="G35" s="55">
        <f t="shared" si="5"/>
        <v>290000</v>
      </c>
      <c r="H35" s="55">
        <f t="shared" si="5"/>
        <v>290000</v>
      </c>
      <c r="I35" s="55"/>
      <c r="J35" s="55"/>
      <c r="K35" s="55"/>
      <c r="L35" s="5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</row>
    <row r="36" spans="1:25" ht="27.6" x14ac:dyDescent="0.25">
      <c r="A36" s="1">
        <v>3</v>
      </c>
      <c r="B36" s="53" t="s">
        <v>157</v>
      </c>
      <c r="C36" s="55">
        <v>400000</v>
      </c>
      <c r="D36" s="55">
        <v>200278</v>
      </c>
      <c r="E36" s="55">
        <v>200278</v>
      </c>
      <c r="F36" s="55">
        <f t="shared" si="5"/>
        <v>400000</v>
      </c>
      <c r="G36" s="55">
        <f t="shared" si="5"/>
        <v>200278</v>
      </c>
      <c r="H36" s="55">
        <f t="shared" si="5"/>
        <v>200278</v>
      </c>
      <c r="I36" s="55"/>
      <c r="J36" s="55"/>
      <c r="K36" s="55"/>
      <c r="L36" s="57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6.8" x14ac:dyDescent="0.25">
      <c r="A37" s="1">
        <v>4</v>
      </c>
      <c r="B37" s="53" t="s">
        <v>158</v>
      </c>
      <c r="C37" s="54">
        <v>2800000</v>
      </c>
      <c r="D37" s="54">
        <v>4495297</v>
      </c>
      <c r="E37" s="54">
        <v>4495297</v>
      </c>
      <c r="F37" s="55">
        <f t="shared" si="5"/>
        <v>2800000</v>
      </c>
      <c r="G37" s="55">
        <f t="shared" si="5"/>
        <v>4495297</v>
      </c>
      <c r="H37" s="55">
        <f t="shared" si="5"/>
        <v>4495297</v>
      </c>
      <c r="I37" s="55"/>
      <c r="J37" s="55"/>
      <c r="K37" s="55"/>
      <c r="L37" s="5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25" ht="27.6" x14ac:dyDescent="0.25">
      <c r="A38" s="1">
        <v>5</v>
      </c>
      <c r="B38" s="53" t="s">
        <v>374</v>
      </c>
      <c r="C38" s="54">
        <v>80000</v>
      </c>
      <c r="D38" s="54">
        <v>100000</v>
      </c>
      <c r="E38" s="54">
        <v>100000</v>
      </c>
      <c r="F38" s="55">
        <f t="shared" si="5"/>
        <v>80000</v>
      </c>
      <c r="G38" s="55">
        <f t="shared" si="5"/>
        <v>100000</v>
      </c>
      <c r="H38" s="55">
        <f t="shared" si="5"/>
        <v>100000</v>
      </c>
      <c r="I38" s="55"/>
      <c r="J38" s="55"/>
      <c r="K38" s="55"/>
      <c r="L38" s="5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25" ht="28.5" customHeight="1" x14ac:dyDescent="0.25">
      <c r="A39" s="1">
        <v>6</v>
      </c>
      <c r="B39" s="58" t="s">
        <v>159</v>
      </c>
      <c r="C39" s="59">
        <f>SUM(C34:C38)</f>
        <v>3580000</v>
      </c>
      <c r="D39" s="59">
        <f t="shared" ref="D39:K39" si="6">SUM(D34:D38)</f>
        <v>5298159</v>
      </c>
      <c r="E39" s="59">
        <f t="shared" si="6"/>
        <v>5298159</v>
      </c>
      <c r="F39" s="59">
        <f t="shared" si="6"/>
        <v>3580000</v>
      </c>
      <c r="G39" s="59">
        <f t="shared" si="6"/>
        <v>5298159</v>
      </c>
      <c r="H39" s="59">
        <f t="shared" si="6"/>
        <v>5298159</v>
      </c>
      <c r="I39" s="59">
        <f t="shared" si="6"/>
        <v>0</v>
      </c>
      <c r="J39" s="59">
        <f t="shared" si="6"/>
        <v>0</v>
      </c>
      <c r="K39" s="59">
        <f t="shared" si="6"/>
        <v>0</v>
      </c>
      <c r="L39" s="60"/>
      <c r="M39" s="61"/>
      <c r="N39" s="61"/>
      <c r="O39" s="61"/>
      <c r="P39" s="61"/>
      <c r="Q39" s="61"/>
      <c r="R39" s="61"/>
      <c r="S39" s="61"/>
      <c r="T39" s="61"/>
      <c r="U39" s="62"/>
      <c r="V39" s="62"/>
      <c r="W39" s="63"/>
      <c r="X39" s="63"/>
      <c r="Y39" s="63"/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48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6"/>
  <sheetViews>
    <sheetView zoomScale="75" zoomScaleNormal="75" workbookViewId="0">
      <selection activeCell="F1" sqref="F1"/>
    </sheetView>
  </sheetViews>
  <sheetFormatPr defaultColWidth="9.109375" defaultRowHeight="13.2" x14ac:dyDescent="0.25"/>
  <cols>
    <col min="1" max="1" width="9.109375" style="1"/>
    <col min="2" max="2" width="71.44140625" style="1" customWidth="1"/>
    <col min="3" max="3" width="18.88671875" style="1" customWidth="1"/>
    <col min="4" max="4" width="21.44140625" style="1" customWidth="1"/>
    <col min="5" max="5" width="21.5546875" style="1" customWidth="1"/>
    <col min="6" max="6" width="21.88671875" style="1" customWidth="1"/>
    <col min="7" max="7" width="20.88671875" style="1" customWidth="1"/>
    <col min="8" max="8" width="21.44140625" style="1" customWidth="1"/>
    <col min="9" max="16384" width="9.109375" style="1"/>
  </cols>
  <sheetData>
    <row r="1" spans="1:25" x14ac:dyDescent="0.25">
      <c r="C1" s="5"/>
      <c r="D1" s="34"/>
      <c r="E1" s="34"/>
      <c r="F1" s="207" t="s">
        <v>564</v>
      </c>
    </row>
    <row r="2" spans="1:25" ht="20.399999999999999" x14ac:dyDescent="0.35">
      <c r="B2" s="35" t="s">
        <v>93</v>
      </c>
      <c r="F2" s="207"/>
    </row>
    <row r="3" spans="1:25" x14ac:dyDescent="0.25">
      <c r="F3" s="207" t="s">
        <v>95</v>
      </c>
      <c r="G3" s="1" t="s">
        <v>95</v>
      </c>
    </row>
    <row r="4" spans="1:25" ht="55.2" x14ac:dyDescent="0.25">
      <c r="B4" s="7" t="s">
        <v>1</v>
      </c>
      <c r="C4" s="8" t="s">
        <v>2</v>
      </c>
      <c r="D4" s="8" t="s">
        <v>70</v>
      </c>
      <c r="E4" s="8" t="s">
        <v>149</v>
      </c>
      <c r="F4" s="9" t="s">
        <v>74</v>
      </c>
      <c r="G4" s="9" t="s">
        <v>77</v>
      </c>
      <c r="H4" s="9" t="s">
        <v>190</v>
      </c>
    </row>
    <row r="5" spans="1:25" ht="16.8" x14ac:dyDescent="0.25">
      <c r="B5" s="8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66" t="s">
        <v>12</v>
      </c>
    </row>
    <row r="6" spans="1:25" ht="16.8" x14ac:dyDescent="0.25">
      <c r="A6" s="1">
        <v>1</v>
      </c>
      <c r="B6" s="11" t="s">
        <v>94</v>
      </c>
      <c r="C6" s="44">
        <v>33754600</v>
      </c>
      <c r="D6" s="44">
        <v>33754600</v>
      </c>
      <c r="E6" s="44">
        <v>33754600</v>
      </c>
      <c r="F6" s="45">
        <f>C6</f>
        <v>33754600</v>
      </c>
      <c r="G6" s="45">
        <f>D6</f>
        <v>33754600</v>
      </c>
      <c r="H6" s="45">
        <f>E6</f>
        <v>33754600</v>
      </c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</row>
    <row r="7" spans="1:25" ht="16.8" x14ac:dyDescent="0.25">
      <c r="A7" s="1">
        <v>2</v>
      </c>
      <c r="B7" s="11" t="s">
        <v>96</v>
      </c>
      <c r="C7" s="44">
        <v>28880277</v>
      </c>
      <c r="D7" s="44">
        <v>28880277</v>
      </c>
      <c r="E7" s="44">
        <v>28880277</v>
      </c>
      <c r="F7" s="45">
        <f t="shared" ref="F7:F25" si="0">C7</f>
        <v>28880277</v>
      </c>
      <c r="G7" s="45">
        <f t="shared" ref="G7:G25" si="1">D7</f>
        <v>28880277</v>
      </c>
      <c r="H7" s="45">
        <f t="shared" ref="H7:H25" si="2">E7</f>
        <v>28880277</v>
      </c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</row>
    <row r="8" spans="1:25" ht="16.8" x14ac:dyDescent="0.25">
      <c r="A8" s="1">
        <v>3</v>
      </c>
      <c r="B8" s="11" t="s">
        <v>97</v>
      </c>
      <c r="C8" s="45">
        <v>5016512</v>
      </c>
      <c r="D8" s="45">
        <v>5016512</v>
      </c>
      <c r="E8" s="45">
        <v>5016512</v>
      </c>
      <c r="F8" s="45">
        <f t="shared" si="0"/>
        <v>5016512</v>
      </c>
      <c r="G8" s="45">
        <f t="shared" si="1"/>
        <v>5016512</v>
      </c>
      <c r="H8" s="45">
        <f t="shared" si="2"/>
        <v>5016512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6.8" x14ac:dyDescent="0.25">
      <c r="A9" s="1">
        <v>4</v>
      </c>
      <c r="B9" s="11" t="s">
        <v>103</v>
      </c>
      <c r="C9" s="44">
        <v>43846000</v>
      </c>
      <c r="D9" s="44">
        <v>43846000</v>
      </c>
      <c r="E9" s="44">
        <v>43846000</v>
      </c>
      <c r="F9" s="45">
        <f t="shared" si="0"/>
        <v>43846000</v>
      </c>
      <c r="G9" s="45">
        <f t="shared" si="1"/>
        <v>43846000</v>
      </c>
      <c r="H9" s="45">
        <f t="shared" si="2"/>
        <v>43846000</v>
      </c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</row>
    <row r="10" spans="1:25" ht="16.8" x14ac:dyDescent="0.25">
      <c r="A10" s="1">
        <v>5</v>
      </c>
      <c r="B10" s="11" t="s">
        <v>134</v>
      </c>
      <c r="C10" s="44">
        <v>71400</v>
      </c>
      <c r="D10" s="44">
        <v>71400</v>
      </c>
      <c r="E10" s="44">
        <v>71400</v>
      </c>
      <c r="F10" s="45">
        <f t="shared" si="0"/>
        <v>71400</v>
      </c>
      <c r="G10" s="45">
        <f t="shared" si="1"/>
        <v>71400</v>
      </c>
      <c r="H10" s="45">
        <f t="shared" si="2"/>
        <v>71400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6.8" x14ac:dyDescent="0.25">
      <c r="A11" s="1">
        <v>6</v>
      </c>
      <c r="B11" s="11" t="s">
        <v>405</v>
      </c>
      <c r="C11" s="44">
        <v>0</v>
      </c>
      <c r="D11" s="44">
        <v>0</v>
      </c>
      <c r="E11" s="44">
        <v>0</v>
      </c>
      <c r="F11" s="45">
        <f t="shared" si="0"/>
        <v>0</v>
      </c>
      <c r="G11" s="45">
        <f t="shared" si="1"/>
        <v>0</v>
      </c>
      <c r="H11" s="45">
        <f t="shared" si="2"/>
        <v>0</v>
      </c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</row>
    <row r="12" spans="1:25" ht="16.8" x14ac:dyDescent="0.25">
      <c r="A12" s="1">
        <v>7</v>
      </c>
      <c r="B12" s="15" t="s">
        <v>173</v>
      </c>
      <c r="C12" s="47">
        <f>SUM(C6:C11)</f>
        <v>111568789</v>
      </c>
      <c r="D12" s="47">
        <f>SUM(D6:D11)</f>
        <v>111568789</v>
      </c>
      <c r="E12" s="47">
        <f>SUM(E6:E11)</f>
        <v>111568789</v>
      </c>
      <c r="F12" s="47">
        <f t="shared" si="0"/>
        <v>111568789</v>
      </c>
      <c r="G12" s="47">
        <f t="shared" si="1"/>
        <v>111568789</v>
      </c>
      <c r="H12" s="47">
        <f t="shared" si="2"/>
        <v>111568789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</row>
    <row r="13" spans="1:25" ht="27.6" x14ac:dyDescent="0.25">
      <c r="A13" s="1">
        <v>8</v>
      </c>
      <c r="B13" s="11" t="s">
        <v>98</v>
      </c>
      <c r="C13" s="44">
        <f>15495653+2400000+7449833+1200000+191000</f>
        <v>26736486</v>
      </c>
      <c r="D13" s="44">
        <f>15495653+2400000+8194817+2400000+210100</f>
        <v>28700570</v>
      </c>
      <c r="E13" s="44">
        <f>15495653+2400000+8194817+2400000+210100</f>
        <v>28700570</v>
      </c>
      <c r="F13" s="45">
        <f t="shared" si="0"/>
        <v>26736486</v>
      </c>
      <c r="G13" s="45">
        <f t="shared" si="1"/>
        <v>28700570</v>
      </c>
      <c r="H13" s="45">
        <f t="shared" si="2"/>
        <v>28700570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6.8" x14ac:dyDescent="0.25">
      <c r="A14" s="1">
        <v>9</v>
      </c>
      <c r="B14" s="11" t="s">
        <v>99</v>
      </c>
      <c r="C14" s="44">
        <f>2886733+1361667+837800</f>
        <v>5086200</v>
      </c>
      <c r="D14" s="44">
        <f>2886733+1525067+837800</f>
        <v>5249600</v>
      </c>
      <c r="E14" s="44">
        <f>2886733+1525067+837800</f>
        <v>5249600</v>
      </c>
      <c r="F14" s="45">
        <f t="shared" si="0"/>
        <v>5086200</v>
      </c>
      <c r="G14" s="45">
        <f t="shared" si="1"/>
        <v>5249600</v>
      </c>
      <c r="H14" s="45">
        <f t="shared" si="2"/>
        <v>5249600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27.6" x14ac:dyDescent="0.25">
      <c r="A15" s="1">
        <v>10</v>
      </c>
      <c r="B15" s="15" t="s">
        <v>174</v>
      </c>
      <c r="C15" s="47">
        <f>SUM(C13:C14)</f>
        <v>31822686</v>
      </c>
      <c r="D15" s="47">
        <f>SUM(D13:D14)</f>
        <v>33950170</v>
      </c>
      <c r="E15" s="47">
        <f>SUM(E13:E14)</f>
        <v>33950170</v>
      </c>
      <c r="F15" s="47">
        <f t="shared" si="0"/>
        <v>31822686</v>
      </c>
      <c r="G15" s="47">
        <f t="shared" si="1"/>
        <v>33950170</v>
      </c>
      <c r="H15" s="47">
        <f t="shared" si="2"/>
        <v>33950170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6.8" x14ac:dyDescent="0.25">
      <c r="A16" s="1">
        <v>11</v>
      </c>
      <c r="B16" s="11" t="s">
        <v>175</v>
      </c>
      <c r="C16" s="45">
        <v>2103680</v>
      </c>
      <c r="D16" s="45">
        <v>2214400</v>
      </c>
      <c r="E16" s="45">
        <v>2214400</v>
      </c>
      <c r="F16" s="45">
        <f t="shared" si="0"/>
        <v>2103680</v>
      </c>
      <c r="G16" s="45">
        <f t="shared" si="1"/>
        <v>2214400</v>
      </c>
      <c r="H16" s="45">
        <f t="shared" si="2"/>
        <v>2214400</v>
      </c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</row>
    <row r="17" spans="1:25" ht="16.8" x14ac:dyDescent="0.25">
      <c r="A17" s="1">
        <v>12</v>
      </c>
      <c r="B17" s="11" t="s">
        <v>406</v>
      </c>
      <c r="C17" s="45">
        <v>0</v>
      </c>
      <c r="D17" s="45">
        <v>494100</v>
      </c>
      <c r="E17" s="45">
        <v>494100</v>
      </c>
      <c r="F17" s="45">
        <f t="shared" si="0"/>
        <v>0</v>
      </c>
      <c r="G17" s="45">
        <f t="shared" si="1"/>
        <v>494100</v>
      </c>
      <c r="H17" s="45">
        <f t="shared" si="2"/>
        <v>494100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</row>
    <row r="18" spans="1:25" ht="16.8" x14ac:dyDescent="0.25">
      <c r="A18" s="1">
        <v>13</v>
      </c>
      <c r="B18" s="11" t="s">
        <v>407</v>
      </c>
      <c r="C18" s="45">
        <v>0</v>
      </c>
      <c r="D18" s="45">
        <v>475000</v>
      </c>
      <c r="E18" s="45">
        <v>475000</v>
      </c>
      <c r="F18" s="45">
        <f t="shared" si="0"/>
        <v>0</v>
      </c>
      <c r="G18" s="45">
        <f t="shared" si="1"/>
        <v>475000</v>
      </c>
      <c r="H18" s="45">
        <f t="shared" si="2"/>
        <v>475000</v>
      </c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</row>
    <row r="19" spans="1:25" ht="16.8" x14ac:dyDescent="0.25">
      <c r="A19" s="1">
        <v>14</v>
      </c>
      <c r="B19" s="11" t="s">
        <v>408</v>
      </c>
      <c r="C19" s="44">
        <v>12822000</v>
      </c>
      <c r="D19" s="44">
        <v>12822000</v>
      </c>
      <c r="E19" s="44">
        <v>12822000</v>
      </c>
      <c r="F19" s="45">
        <f t="shared" si="0"/>
        <v>12822000</v>
      </c>
      <c r="G19" s="45">
        <f t="shared" si="1"/>
        <v>12822000</v>
      </c>
      <c r="H19" s="45">
        <f t="shared" si="2"/>
        <v>12822000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6.8" x14ac:dyDescent="0.25">
      <c r="A20" s="1">
        <v>15</v>
      </c>
      <c r="B20" s="11" t="s">
        <v>176</v>
      </c>
      <c r="C20" s="44">
        <f>2741760+2947556</f>
        <v>5689316</v>
      </c>
      <c r="D20" s="44">
        <f>2480640+3548287</f>
        <v>6028927</v>
      </c>
      <c r="E20" s="44">
        <f>2480640+3548287</f>
        <v>6028927</v>
      </c>
      <c r="F20" s="45">
        <f t="shared" si="0"/>
        <v>5689316</v>
      </c>
      <c r="G20" s="45">
        <f t="shared" si="1"/>
        <v>6028927</v>
      </c>
      <c r="H20" s="45">
        <f t="shared" si="2"/>
        <v>6028927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6.8" x14ac:dyDescent="0.25">
      <c r="A21" s="1">
        <v>16</v>
      </c>
      <c r="B21" s="11" t="s">
        <v>409</v>
      </c>
      <c r="C21" s="44">
        <v>0</v>
      </c>
      <c r="D21" s="44">
        <v>301752</v>
      </c>
      <c r="E21" s="44">
        <v>301752</v>
      </c>
      <c r="F21" s="45">
        <f t="shared" si="0"/>
        <v>0</v>
      </c>
      <c r="G21" s="45">
        <f t="shared" si="1"/>
        <v>301752</v>
      </c>
      <c r="H21" s="45">
        <f t="shared" si="2"/>
        <v>301752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27.6" x14ac:dyDescent="0.25">
      <c r="A22" s="1">
        <v>17</v>
      </c>
      <c r="B22" s="15" t="s">
        <v>100</v>
      </c>
      <c r="C22" s="47">
        <f>SUM(C16:C21)</f>
        <v>20614996</v>
      </c>
      <c r="D22" s="47">
        <f t="shared" ref="D22:E22" si="3">SUM(D16:D21)</f>
        <v>22336179</v>
      </c>
      <c r="E22" s="47">
        <f t="shared" si="3"/>
        <v>22336179</v>
      </c>
      <c r="F22" s="47">
        <f t="shared" si="0"/>
        <v>20614996</v>
      </c>
      <c r="G22" s="47">
        <f t="shared" si="1"/>
        <v>22336179</v>
      </c>
      <c r="H22" s="47">
        <f t="shared" si="2"/>
        <v>22336179</v>
      </c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</row>
    <row r="23" spans="1:25" ht="16.8" x14ac:dyDescent="0.25">
      <c r="A23" s="1">
        <v>18</v>
      </c>
      <c r="B23" s="11" t="s">
        <v>101</v>
      </c>
      <c r="C23" s="45">
        <v>2020080</v>
      </c>
      <c r="D23" s="45">
        <v>2020080</v>
      </c>
      <c r="E23" s="45">
        <v>2020080</v>
      </c>
      <c r="F23" s="45">
        <f t="shared" si="0"/>
        <v>2020080</v>
      </c>
      <c r="G23" s="45">
        <f t="shared" si="1"/>
        <v>2020080</v>
      </c>
      <c r="H23" s="45">
        <f t="shared" si="2"/>
        <v>2020080</v>
      </c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</row>
    <row r="24" spans="1:25" s="71" customFormat="1" ht="27.6" x14ac:dyDescent="0.25">
      <c r="A24" s="1">
        <v>19</v>
      </c>
      <c r="B24" s="15" t="s">
        <v>102</v>
      </c>
      <c r="C24" s="47">
        <f>C23</f>
        <v>2020080</v>
      </c>
      <c r="D24" s="47">
        <f>D23</f>
        <v>2020080</v>
      </c>
      <c r="E24" s="47">
        <f>E23</f>
        <v>2020080</v>
      </c>
      <c r="F24" s="47">
        <f t="shared" si="0"/>
        <v>2020080</v>
      </c>
      <c r="G24" s="47">
        <f t="shared" si="1"/>
        <v>2020080</v>
      </c>
      <c r="H24" s="47">
        <f t="shared" si="2"/>
        <v>2020080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</row>
    <row r="25" spans="1:25" ht="17.399999999999999" x14ac:dyDescent="0.25">
      <c r="B25" s="42" t="s">
        <v>177</v>
      </c>
      <c r="C25" s="47">
        <f>C24+C22+C15+C12</f>
        <v>166026551</v>
      </c>
      <c r="D25" s="47">
        <f>D24+D22+D15+D12</f>
        <v>169875218</v>
      </c>
      <c r="E25" s="47">
        <f>E24+E22+E15+E12</f>
        <v>169875218</v>
      </c>
      <c r="F25" s="47">
        <f t="shared" si="0"/>
        <v>166026551</v>
      </c>
      <c r="G25" s="47">
        <f t="shared" si="1"/>
        <v>169875218</v>
      </c>
      <c r="H25" s="47">
        <f t="shared" si="2"/>
        <v>169875218</v>
      </c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2"/>
      <c r="V25" s="62"/>
      <c r="W25" s="63"/>
      <c r="X25" s="63"/>
      <c r="Y25" s="63"/>
    </row>
    <row r="26" spans="1:25" ht="16.8" x14ac:dyDescent="0.25">
      <c r="D26" s="7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2"/>
  <sheetViews>
    <sheetView workbookViewId="0">
      <selection activeCell="F2" sqref="F2"/>
    </sheetView>
  </sheetViews>
  <sheetFormatPr defaultColWidth="9.109375" defaultRowHeight="13.2" x14ac:dyDescent="0.25"/>
  <cols>
    <col min="1" max="1" width="9.109375" style="1"/>
    <col min="2" max="2" width="35.88671875" style="1" customWidth="1"/>
    <col min="3" max="3" width="17.44140625" style="1" customWidth="1"/>
    <col min="4" max="4" width="18" style="1" customWidth="1"/>
    <col min="5" max="5" width="19.88671875" style="1" customWidth="1"/>
    <col min="6" max="6" width="21.88671875" style="1" customWidth="1"/>
    <col min="7" max="7" width="37.44140625" style="26" customWidth="1"/>
    <col min="8" max="8" width="12.88671875" style="1" customWidth="1"/>
    <col min="9" max="9" width="13.44140625" style="1" customWidth="1"/>
    <col min="10" max="10" width="20.5546875" style="1" customWidth="1"/>
    <col min="11" max="11" width="18" style="1" customWidth="1"/>
    <col min="12" max="16384" width="9.109375" style="1"/>
  </cols>
  <sheetData>
    <row r="1" spans="1:8" x14ac:dyDescent="0.25">
      <c r="B1" s="74"/>
      <c r="C1" s="74"/>
      <c r="D1" s="74"/>
      <c r="E1" s="74"/>
      <c r="F1" s="74"/>
      <c r="G1" s="75"/>
      <c r="H1" s="74"/>
    </row>
    <row r="2" spans="1:8" x14ac:dyDescent="0.25">
      <c r="B2" s="74"/>
      <c r="C2" s="5"/>
      <c r="E2" s="74"/>
      <c r="F2" s="207" t="s">
        <v>565</v>
      </c>
      <c r="G2" s="75"/>
      <c r="H2" s="74"/>
    </row>
    <row r="3" spans="1:8" x14ac:dyDescent="0.25">
      <c r="B3" s="74"/>
      <c r="C3" s="74"/>
      <c r="E3" s="74"/>
      <c r="F3" s="207"/>
      <c r="G3" s="75"/>
      <c r="H3" s="74"/>
    </row>
    <row r="4" spans="1:8" ht="20.399999999999999" x14ac:dyDescent="0.35">
      <c r="B4" s="35" t="s">
        <v>104</v>
      </c>
      <c r="C4" s="74"/>
      <c r="E4" s="74"/>
      <c r="F4" s="207" t="s">
        <v>95</v>
      </c>
      <c r="G4" s="75"/>
      <c r="H4" s="74"/>
    </row>
    <row r="5" spans="1:8" x14ac:dyDescent="0.25">
      <c r="B5" s="74"/>
      <c r="C5" s="74"/>
      <c r="E5" s="74"/>
      <c r="F5" s="74"/>
      <c r="G5" s="75"/>
      <c r="H5" s="74"/>
    </row>
    <row r="6" spans="1:8" ht="26.4" x14ac:dyDescent="0.25">
      <c r="B6" s="76" t="s">
        <v>1</v>
      </c>
      <c r="C6" s="77" t="s">
        <v>107</v>
      </c>
      <c r="D6" s="77" t="s">
        <v>108</v>
      </c>
      <c r="E6" s="77" t="s">
        <v>109</v>
      </c>
      <c r="F6" s="77" t="s">
        <v>110</v>
      </c>
    </row>
    <row r="7" spans="1:8" x14ac:dyDescent="0.25">
      <c r="B7" s="78" t="s">
        <v>6</v>
      </c>
      <c r="C7" s="78" t="s">
        <v>7</v>
      </c>
      <c r="D7" s="78" t="s">
        <v>8</v>
      </c>
      <c r="E7" s="78" t="s">
        <v>9</v>
      </c>
      <c r="F7" s="78" t="s">
        <v>10</v>
      </c>
    </row>
    <row r="8" spans="1:8" ht="51" customHeight="1" x14ac:dyDescent="0.25">
      <c r="A8" s="1">
        <v>1</v>
      </c>
      <c r="B8" s="239" t="s">
        <v>410</v>
      </c>
      <c r="C8" s="44">
        <v>254490000</v>
      </c>
      <c r="D8" s="44">
        <v>274490000</v>
      </c>
      <c r="E8" s="44">
        <f>D8-C8</f>
        <v>20000000</v>
      </c>
      <c r="F8" s="81" t="s">
        <v>411</v>
      </c>
    </row>
    <row r="9" spans="1:8" ht="23.25" customHeight="1" x14ac:dyDescent="0.25">
      <c r="A9" s="1">
        <v>2</v>
      </c>
      <c r="B9" s="79" t="s">
        <v>106</v>
      </c>
      <c r="C9" s="82">
        <f>SUM(C8)</f>
        <v>254490000</v>
      </c>
      <c r="D9" s="83">
        <f>SUM(D8)</f>
        <v>274490000</v>
      </c>
      <c r="E9" s="82">
        <f>D9-C9</f>
        <v>20000000</v>
      </c>
      <c r="F9" s="82"/>
    </row>
    <row r="10" spans="1:8" x14ac:dyDescent="0.25">
      <c r="D10" s="73"/>
    </row>
    <row r="11" spans="1:8" x14ac:dyDescent="0.25">
      <c r="C11" s="26"/>
      <c r="D11" s="73"/>
      <c r="E11" s="84"/>
    </row>
    <row r="12" spans="1:8" x14ac:dyDescent="0.25">
      <c r="D12" s="73"/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51"/>
  <sheetViews>
    <sheetView view="pageBreakPreview" zoomScale="60" zoomScaleNormal="60" workbookViewId="0">
      <selection activeCell="O1" sqref="O1"/>
    </sheetView>
  </sheetViews>
  <sheetFormatPr defaultColWidth="9.109375" defaultRowHeight="17.399999999999999" x14ac:dyDescent="0.3"/>
  <cols>
    <col min="1" max="1" width="7.44140625" style="1" customWidth="1"/>
    <col min="2" max="2" width="36.5546875" style="85" customWidth="1"/>
    <col min="3" max="3" width="24.44140625" style="1" customWidth="1"/>
    <col min="4" max="4" width="22.5546875" style="1" customWidth="1"/>
    <col min="5" max="5" width="22.5546875" style="64" customWidth="1"/>
    <col min="6" max="6" width="17.109375" style="64" customWidth="1"/>
    <col min="7" max="7" width="17.5546875" style="64" customWidth="1"/>
    <col min="8" max="8" width="16.5546875" style="64" customWidth="1"/>
    <col min="9" max="9" width="16.44140625" style="64" customWidth="1"/>
    <col min="10" max="10" width="14.44140625" style="64" customWidth="1"/>
    <col min="11" max="11" width="16.109375" style="64" customWidth="1"/>
    <col min="12" max="12" width="17" style="64" customWidth="1"/>
    <col min="13" max="13" width="18" style="64" customWidth="1"/>
    <col min="14" max="14" width="17.44140625" style="64" customWidth="1"/>
    <col min="15" max="15" width="18.109375" style="64" customWidth="1"/>
    <col min="16" max="16" width="15.44140625" style="64" customWidth="1"/>
    <col min="17" max="17" width="18.88671875" style="64" customWidth="1"/>
    <col min="18" max="20" width="18.109375" style="64" customWidth="1"/>
    <col min="21" max="21" width="16.5546875" style="64" customWidth="1"/>
    <col min="22" max="22" width="15.5546875" style="64" customWidth="1"/>
    <col min="23" max="16384" width="9.109375" style="1"/>
  </cols>
  <sheetData>
    <row r="1" spans="1:20" x14ac:dyDescent="0.3">
      <c r="E1" s="5"/>
      <c r="O1" s="207" t="s">
        <v>566</v>
      </c>
    </row>
    <row r="2" spans="1:20" ht="20.399999999999999" x14ac:dyDescent="0.35">
      <c r="D2" s="35" t="s">
        <v>111</v>
      </c>
      <c r="O2" s="207"/>
    </row>
    <row r="3" spans="1:20" x14ac:dyDescent="0.3">
      <c r="O3" s="207" t="s">
        <v>95</v>
      </c>
    </row>
    <row r="4" spans="1:20" x14ac:dyDescent="0.3">
      <c r="B4" s="86" t="s">
        <v>112</v>
      </c>
      <c r="C4" s="64"/>
      <c r="D4" s="64"/>
    </row>
    <row r="5" spans="1:20" ht="69" x14ac:dyDescent="0.25">
      <c r="B5" s="87" t="s">
        <v>1</v>
      </c>
      <c r="C5" s="8" t="s">
        <v>2</v>
      </c>
      <c r="D5" s="8" t="s">
        <v>82</v>
      </c>
      <c r="E5" s="8" t="s">
        <v>135</v>
      </c>
      <c r="F5" s="8" t="s">
        <v>3</v>
      </c>
      <c r="G5" s="8" t="s">
        <v>114</v>
      </c>
      <c r="H5" s="8" t="s">
        <v>150</v>
      </c>
      <c r="I5" s="8" t="s">
        <v>76</v>
      </c>
      <c r="J5" s="8" t="s">
        <v>115</v>
      </c>
      <c r="K5" s="8" t="s">
        <v>151</v>
      </c>
      <c r="L5" s="9" t="s">
        <v>4</v>
      </c>
      <c r="M5" s="9" t="s">
        <v>5</v>
      </c>
      <c r="N5" s="9" t="s">
        <v>152</v>
      </c>
      <c r="O5" s="9" t="s">
        <v>74</v>
      </c>
      <c r="P5" s="9" t="s">
        <v>75</v>
      </c>
      <c r="Q5" s="9" t="s">
        <v>77</v>
      </c>
      <c r="R5" s="9" t="s">
        <v>78</v>
      </c>
      <c r="S5" s="9" t="s">
        <v>139</v>
      </c>
      <c r="T5" s="9" t="s">
        <v>140</v>
      </c>
    </row>
    <row r="6" spans="1:20" ht="15" x14ac:dyDescent="0.25">
      <c r="B6" s="88" t="s">
        <v>6</v>
      </c>
      <c r="C6" s="88" t="s">
        <v>7</v>
      </c>
      <c r="D6" s="88" t="s">
        <v>8</v>
      </c>
      <c r="E6" s="88" t="s">
        <v>9</v>
      </c>
      <c r="F6" s="88" t="s">
        <v>10</v>
      </c>
      <c r="G6" s="88" t="s">
        <v>11</v>
      </c>
      <c r="H6" s="88" t="s">
        <v>12</v>
      </c>
      <c r="I6" s="88" t="s">
        <v>13</v>
      </c>
      <c r="J6" s="88" t="s">
        <v>14</v>
      </c>
      <c r="K6" s="88" t="s">
        <v>15</v>
      </c>
      <c r="L6" s="88" t="s">
        <v>13</v>
      </c>
      <c r="M6" s="88" t="s">
        <v>14</v>
      </c>
      <c r="N6" s="88" t="s">
        <v>15</v>
      </c>
      <c r="O6" s="88" t="s">
        <v>16</v>
      </c>
      <c r="P6" s="88" t="s">
        <v>17</v>
      </c>
      <c r="Q6" s="88" t="s">
        <v>358</v>
      </c>
      <c r="R6" s="88" t="s">
        <v>80</v>
      </c>
      <c r="S6" s="88" t="s">
        <v>141</v>
      </c>
      <c r="T6" s="88" t="s">
        <v>142</v>
      </c>
    </row>
    <row r="7" spans="1:20" ht="69.599999999999994" x14ac:dyDescent="0.3">
      <c r="A7" s="1">
        <v>1</v>
      </c>
      <c r="B7" s="240" t="s">
        <v>412</v>
      </c>
      <c r="C7" s="241">
        <v>44000000</v>
      </c>
      <c r="D7" s="241">
        <v>73904449</v>
      </c>
      <c r="E7" s="241">
        <v>73904449</v>
      </c>
      <c r="F7" s="89"/>
      <c r="G7" s="89"/>
      <c r="H7" s="89"/>
      <c r="I7" s="90"/>
      <c r="J7" s="90"/>
      <c r="K7" s="90"/>
      <c r="L7" s="91">
        <f t="shared" ref="L7:L35" si="0">C7+F7</f>
        <v>44000000</v>
      </c>
      <c r="M7" s="91">
        <f t="shared" ref="M7:M35" si="1">D7+G7</f>
        <v>73904449</v>
      </c>
      <c r="N7" s="91">
        <f t="shared" ref="N7:N35" si="2">E7+H7</f>
        <v>73904449</v>
      </c>
      <c r="O7" s="91">
        <f t="shared" ref="O7:O35" si="3">C7</f>
        <v>44000000</v>
      </c>
      <c r="P7" s="91"/>
      <c r="Q7" s="91">
        <f t="shared" ref="Q7:Q35" si="4">D7</f>
        <v>73904449</v>
      </c>
      <c r="R7" s="91"/>
      <c r="S7" s="91">
        <f t="shared" ref="S7:S35" si="5">E7</f>
        <v>73904449</v>
      </c>
      <c r="T7" s="90"/>
    </row>
    <row r="8" spans="1:20" ht="69.599999999999994" x14ac:dyDescent="0.3">
      <c r="A8" s="1">
        <v>2</v>
      </c>
      <c r="B8" s="240" t="s">
        <v>413</v>
      </c>
      <c r="C8" s="241">
        <v>18000000</v>
      </c>
      <c r="D8" s="241">
        <v>23625365</v>
      </c>
      <c r="E8" s="241">
        <v>23625365</v>
      </c>
      <c r="F8" s="89"/>
      <c r="G8" s="89"/>
      <c r="H8" s="89"/>
      <c r="I8" s="90"/>
      <c r="J8" s="90"/>
      <c r="K8" s="90"/>
      <c r="L8" s="91">
        <f t="shared" si="0"/>
        <v>18000000</v>
      </c>
      <c r="M8" s="91">
        <f t="shared" si="1"/>
        <v>23625365</v>
      </c>
      <c r="N8" s="91">
        <f t="shared" si="2"/>
        <v>23625365</v>
      </c>
      <c r="O8" s="91">
        <f t="shared" si="3"/>
        <v>18000000</v>
      </c>
      <c r="P8" s="91"/>
      <c r="Q8" s="91">
        <f t="shared" si="4"/>
        <v>23625365</v>
      </c>
      <c r="R8" s="91"/>
      <c r="S8" s="91">
        <f t="shared" si="5"/>
        <v>23625365</v>
      </c>
      <c r="T8" s="90"/>
    </row>
    <row r="9" spans="1:20" x14ac:dyDescent="0.3">
      <c r="A9" s="1">
        <v>3</v>
      </c>
      <c r="B9" s="242" t="s">
        <v>414</v>
      </c>
      <c r="C9" s="243">
        <v>15700000</v>
      </c>
      <c r="D9" s="243">
        <v>0</v>
      </c>
      <c r="E9" s="243">
        <v>0</v>
      </c>
      <c r="F9" s="89"/>
      <c r="G9" s="89"/>
      <c r="H9" s="89"/>
      <c r="I9" s="90"/>
      <c r="J9" s="90"/>
      <c r="K9" s="90"/>
      <c r="L9" s="91">
        <f t="shared" si="0"/>
        <v>15700000</v>
      </c>
      <c r="M9" s="91">
        <f t="shared" si="1"/>
        <v>0</v>
      </c>
      <c r="N9" s="91">
        <f t="shared" si="2"/>
        <v>0</v>
      </c>
      <c r="O9" s="91">
        <f t="shared" si="3"/>
        <v>15700000</v>
      </c>
      <c r="P9" s="91"/>
      <c r="Q9" s="91">
        <f t="shared" si="4"/>
        <v>0</v>
      </c>
      <c r="R9" s="91"/>
      <c r="S9" s="91">
        <f t="shared" si="5"/>
        <v>0</v>
      </c>
      <c r="T9" s="90"/>
    </row>
    <row r="10" spans="1:20" ht="34.799999999999997" x14ac:dyDescent="0.3">
      <c r="A10" s="1">
        <v>4</v>
      </c>
      <c r="B10" s="242" t="s">
        <v>415</v>
      </c>
      <c r="C10" s="243">
        <v>11800000</v>
      </c>
      <c r="D10" s="243">
        <v>0</v>
      </c>
      <c r="E10" s="243">
        <v>0</v>
      </c>
      <c r="F10" s="89"/>
      <c r="G10" s="89"/>
      <c r="H10" s="89"/>
      <c r="I10" s="90"/>
      <c r="J10" s="90"/>
      <c r="K10" s="90"/>
      <c r="L10" s="91">
        <f t="shared" si="0"/>
        <v>11800000</v>
      </c>
      <c r="M10" s="91">
        <f t="shared" si="1"/>
        <v>0</v>
      </c>
      <c r="N10" s="91">
        <f t="shared" si="2"/>
        <v>0</v>
      </c>
      <c r="O10" s="91">
        <f t="shared" si="3"/>
        <v>11800000</v>
      </c>
      <c r="P10" s="91"/>
      <c r="Q10" s="91">
        <f t="shared" si="4"/>
        <v>0</v>
      </c>
      <c r="R10" s="91"/>
      <c r="S10" s="91">
        <f t="shared" si="5"/>
        <v>0</v>
      </c>
      <c r="T10" s="90"/>
    </row>
    <row r="11" spans="1:20" x14ac:dyDescent="0.3">
      <c r="A11" s="1">
        <v>5</v>
      </c>
      <c r="B11" s="242" t="s">
        <v>366</v>
      </c>
      <c r="C11" s="243">
        <v>4000000</v>
      </c>
      <c r="D11" s="243">
        <v>0</v>
      </c>
      <c r="E11" s="243">
        <v>0</v>
      </c>
      <c r="F11" s="89"/>
      <c r="G11" s="89"/>
      <c r="H11" s="89"/>
      <c r="I11" s="90"/>
      <c r="J11" s="90"/>
      <c r="K11" s="90"/>
      <c r="L11" s="91">
        <f t="shared" si="0"/>
        <v>4000000</v>
      </c>
      <c r="M11" s="91">
        <f t="shared" si="1"/>
        <v>0</v>
      </c>
      <c r="N11" s="91">
        <f t="shared" si="2"/>
        <v>0</v>
      </c>
      <c r="O11" s="91">
        <f t="shared" si="3"/>
        <v>4000000</v>
      </c>
      <c r="P11" s="91"/>
      <c r="Q11" s="91">
        <f t="shared" si="4"/>
        <v>0</v>
      </c>
      <c r="R11" s="91"/>
      <c r="S11" s="91">
        <f t="shared" si="5"/>
        <v>0</v>
      </c>
      <c r="T11" s="90"/>
    </row>
    <row r="12" spans="1:20" ht="69.599999999999994" x14ac:dyDescent="0.3">
      <c r="A12" s="1">
        <v>6</v>
      </c>
      <c r="B12" s="242" t="s">
        <v>416</v>
      </c>
      <c r="C12" s="243">
        <v>15000000</v>
      </c>
      <c r="D12" s="243">
        <v>0</v>
      </c>
      <c r="E12" s="243">
        <v>0</v>
      </c>
      <c r="F12" s="89"/>
      <c r="G12" s="89"/>
      <c r="H12" s="89"/>
      <c r="I12" s="90"/>
      <c r="J12" s="90"/>
      <c r="K12" s="90"/>
      <c r="L12" s="91">
        <f t="shared" si="0"/>
        <v>15000000</v>
      </c>
      <c r="M12" s="91">
        <f t="shared" si="1"/>
        <v>0</v>
      </c>
      <c r="N12" s="91">
        <f t="shared" si="2"/>
        <v>0</v>
      </c>
      <c r="O12" s="91">
        <f t="shared" si="3"/>
        <v>15000000</v>
      </c>
      <c r="P12" s="91"/>
      <c r="Q12" s="91">
        <f t="shared" si="4"/>
        <v>0</v>
      </c>
      <c r="R12" s="91"/>
      <c r="S12" s="91">
        <f t="shared" si="5"/>
        <v>0</v>
      </c>
      <c r="T12" s="90"/>
    </row>
    <row r="13" spans="1:20" x14ac:dyDescent="0.3">
      <c r="A13" s="1">
        <v>7</v>
      </c>
      <c r="B13" s="240" t="s">
        <v>417</v>
      </c>
      <c r="C13" s="241">
        <v>4000000</v>
      </c>
      <c r="D13" s="241">
        <v>5634992</v>
      </c>
      <c r="E13" s="241">
        <v>5634992</v>
      </c>
      <c r="F13" s="89"/>
      <c r="G13" s="89"/>
      <c r="H13" s="89"/>
      <c r="I13" s="90"/>
      <c r="J13" s="90"/>
      <c r="K13" s="90"/>
      <c r="L13" s="91">
        <f t="shared" si="0"/>
        <v>4000000</v>
      </c>
      <c r="M13" s="91">
        <f t="shared" si="1"/>
        <v>5634992</v>
      </c>
      <c r="N13" s="91">
        <f t="shared" si="2"/>
        <v>5634992</v>
      </c>
      <c r="O13" s="91">
        <f t="shared" si="3"/>
        <v>4000000</v>
      </c>
      <c r="P13" s="91"/>
      <c r="Q13" s="91">
        <f t="shared" si="4"/>
        <v>5634992</v>
      </c>
      <c r="R13" s="91"/>
      <c r="S13" s="91">
        <f t="shared" si="5"/>
        <v>5634992</v>
      </c>
      <c r="T13" s="90"/>
    </row>
    <row r="14" spans="1:20" x14ac:dyDescent="0.3">
      <c r="A14" s="1">
        <v>8</v>
      </c>
      <c r="B14" s="242" t="s">
        <v>418</v>
      </c>
      <c r="C14" s="243">
        <v>21000000</v>
      </c>
      <c r="D14" s="243">
        <v>0</v>
      </c>
      <c r="E14" s="243">
        <v>0</v>
      </c>
      <c r="F14" s="89"/>
      <c r="G14" s="89"/>
      <c r="H14" s="89"/>
      <c r="I14" s="90"/>
      <c r="J14" s="90"/>
      <c r="K14" s="90"/>
      <c r="L14" s="91">
        <f t="shared" si="0"/>
        <v>21000000</v>
      </c>
      <c r="M14" s="91">
        <f t="shared" si="1"/>
        <v>0</v>
      </c>
      <c r="N14" s="91">
        <f t="shared" si="2"/>
        <v>0</v>
      </c>
      <c r="O14" s="91">
        <f t="shared" si="3"/>
        <v>21000000</v>
      </c>
      <c r="P14" s="91"/>
      <c r="Q14" s="91">
        <f t="shared" si="4"/>
        <v>0</v>
      </c>
      <c r="R14" s="91"/>
      <c r="S14" s="91">
        <f t="shared" si="5"/>
        <v>0</v>
      </c>
      <c r="T14" s="90"/>
    </row>
    <row r="15" spans="1:20" x14ac:dyDescent="0.3">
      <c r="A15" s="1">
        <v>9</v>
      </c>
      <c r="B15" s="242" t="s">
        <v>419</v>
      </c>
      <c r="C15" s="243">
        <v>5000000</v>
      </c>
      <c r="D15" s="243">
        <v>0</v>
      </c>
      <c r="E15" s="243">
        <v>0</v>
      </c>
      <c r="F15" s="89"/>
      <c r="G15" s="89"/>
      <c r="H15" s="89"/>
      <c r="I15" s="90"/>
      <c r="J15" s="90"/>
      <c r="K15" s="90"/>
      <c r="L15" s="91">
        <f t="shared" si="0"/>
        <v>5000000</v>
      </c>
      <c r="M15" s="91">
        <f t="shared" si="1"/>
        <v>0</v>
      </c>
      <c r="N15" s="91">
        <f t="shared" si="2"/>
        <v>0</v>
      </c>
      <c r="O15" s="91">
        <f t="shared" si="3"/>
        <v>5000000</v>
      </c>
      <c r="P15" s="91"/>
      <c r="Q15" s="91">
        <f t="shared" si="4"/>
        <v>0</v>
      </c>
      <c r="R15" s="91"/>
      <c r="S15" s="91">
        <f t="shared" si="5"/>
        <v>0</v>
      </c>
      <c r="T15" s="90"/>
    </row>
    <row r="16" spans="1:20" x14ac:dyDescent="0.3">
      <c r="A16" s="1">
        <v>10</v>
      </c>
      <c r="B16" s="240" t="s">
        <v>387</v>
      </c>
      <c r="C16" s="241">
        <v>2000000</v>
      </c>
      <c r="D16" s="241">
        <v>702000</v>
      </c>
      <c r="E16" s="241">
        <v>702000</v>
      </c>
      <c r="F16" s="89"/>
      <c r="G16" s="89"/>
      <c r="H16" s="89"/>
      <c r="I16" s="90"/>
      <c r="J16" s="90"/>
      <c r="K16" s="90"/>
      <c r="L16" s="91">
        <f t="shared" si="0"/>
        <v>2000000</v>
      </c>
      <c r="M16" s="91">
        <f t="shared" si="1"/>
        <v>702000</v>
      </c>
      <c r="N16" s="91">
        <f t="shared" si="2"/>
        <v>702000</v>
      </c>
      <c r="O16" s="91">
        <f t="shared" si="3"/>
        <v>2000000</v>
      </c>
      <c r="P16" s="91"/>
      <c r="Q16" s="91">
        <f t="shared" si="4"/>
        <v>702000</v>
      </c>
      <c r="R16" s="91"/>
      <c r="S16" s="91">
        <f t="shared" si="5"/>
        <v>702000</v>
      </c>
      <c r="T16" s="90"/>
    </row>
    <row r="17" spans="1:22" ht="34.799999999999997" x14ac:dyDescent="0.3">
      <c r="A17" s="1">
        <v>11</v>
      </c>
      <c r="B17" s="242" t="s">
        <v>420</v>
      </c>
      <c r="C17" s="243">
        <v>5000000</v>
      </c>
      <c r="D17" s="243">
        <v>0</v>
      </c>
      <c r="E17" s="243">
        <v>0</v>
      </c>
      <c r="F17" s="89"/>
      <c r="G17" s="89"/>
      <c r="H17" s="89"/>
      <c r="I17" s="90"/>
      <c r="J17" s="90"/>
      <c r="K17" s="90"/>
      <c r="L17" s="91">
        <f t="shared" si="0"/>
        <v>5000000</v>
      </c>
      <c r="M17" s="91">
        <f t="shared" si="1"/>
        <v>0</v>
      </c>
      <c r="N17" s="91">
        <f t="shared" si="2"/>
        <v>0</v>
      </c>
      <c r="O17" s="91">
        <f t="shared" si="3"/>
        <v>5000000</v>
      </c>
      <c r="P17" s="91"/>
      <c r="Q17" s="91">
        <f t="shared" si="4"/>
        <v>0</v>
      </c>
      <c r="R17" s="91"/>
      <c r="S17" s="91">
        <f t="shared" si="5"/>
        <v>0</v>
      </c>
      <c r="T17" s="90"/>
    </row>
    <row r="18" spans="1:22" x14ac:dyDescent="0.3">
      <c r="A18" s="1">
        <v>12</v>
      </c>
      <c r="B18" s="242" t="s">
        <v>421</v>
      </c>
      <c r="C18" s="243">
        <v>1000000</v>
      </c>
      <c r="D18" s="243">
        <v>0</v>
      </c>
      <c r="E18" s="243">
        <v>0</v>
      </c>
      <c r="F18" s="89"/>
      <c r="G18" s="89"/>
      <c r="H18" s="89"/>
      <c r="I18" s="90"/>
      <c r="J18" s="90"/>
      <c r="K18" s="90"/>
      <c r="L18" s="91">
        <f t="shared" si="0"/>
        <v>1000000</v>
      </c>
      <c r="M18" s="91">
        <f t="shared" si="1"/>
        <v>0</v>
      </c>
      <c r="N18" s="91">
        <f t="shared" si="2"/>
        <v>0</v>
      </c>
      <c r="O18" s="91">
        <f t="shared" si="3"/>
        <v>1000000</v>
      </c>
      <c r="P18" s="91"/>
      <c r="Q18" s="91">
        <f t="shared" si="4"/>
        <v>0</v>
      </c>
      <c r="R18" s="91"/>
      <c r="S18" s="91">
        <f t="shared" si="5"/>
        <v>0</v>
      </c>
      <c r="T18" s="90"/>
    </row>
    <row r="19" spans="1:22" x14ac:dyDescent="0.3">
      <c r="A19" s="1">
        <v>13</v>
      </c>
      <c r="B19" s="242" t="s">
        <v>422</v>
      </c>
      <c r="C19" s="243">
        <v>2000000</v>
      </c>
      <c r="D19" s="243">
        <v>0</v>
      </c>
      <c r="E19" s="243">
        <v>0</v>
      </c>
      <c r="F19" s="89"/>
      <c r="G19" s="89"/>
      <c r="H19" s="89"/>
      <c r="I19" s="90"/>
      <c r="J19" s="90"/>
      <c r="K19" s="90"/>
      <c r="L19" s="91">
        <f t="shared" si="0"/>
        <v>2000000</v>
      </c>
      <c r="M19" s="91">
        <f t="shared" si="1"/>
        <v>0</v>
      </c>
      <c r="N19" s="91">
        <f t="shared" si="2"/>
        <v>0</v>
      </c>
      <c r="O19" s="91">
        <f t="shared" si="3"/>
        <v>2000000</v>
      </c>
      <c r="P19" s="91"/>
      <c r="Q19" s="91">
        <f t="shared" si="4"/>
        <v>0</v>
      </c>
      <c r="R19" s="91"/>
      <c r="S19" s="91">
        <f t="shared" si="5"/>
        <v>0</v>
      </c>
      <c r="T19" s="90"/>
    </row>
    <row r="20" spans="1:22" x14ac:dyDescent="0.3">
      <c r="A20" s="1">
        <v>14</v>
      </c>
      <c r="B20" s="242" t="s">
        <v>423</v>
      </c>
      <c r="C20" s="243">
        <v>5000000</v>
      </c>
      <c r="D20" s="243">
        <v>0</v>
      </c>
      <c r="E20" s="243">
        <v>0</v>
      </c>
      <c r="F20" s="89"/>
      <c r="G20" s="89"/>
      <c r="H20" s="89"/>
      <c r="I20" s="90"/>
      <c r="J20" s="90"/>
      <c r="K20" s="90"/>
      <c r="L20" s="91">
        <f t="shared" si="0"/>
        <v>5000000</v>
      </c>
      <c r="M20" s="91">
        <f t="shared" si="1"/>
        <v>0</v>
      </c>
      <c r="N20" s="91">
        <f t="shared" si="2"/>
        <v>0</v>
      </c>
      <c r="O20" s="91">
        <f t="shared" si="3"/>
        <v>5000000</v>
      </c>
      <c r="P20" s="91"/>
      <c r="Q20" s="91">
        <f t="shared" si="4"/>
        <v>0</v>
      </c>
      <c r="R20" s="91"/>
      <c r="S20" s="91">
        <f t="shared" si="5"/>
        <v>0</v>
      </c>
      <c r="T20" s="90"/>
    </row>
    <row r="21" spans="1:22" ht="34.799999999999997" x14ac:dyDescent="0.3">
      <c r="A21" s="1">
        <v>15</v>
      </c>
      <c r="B21" s="242" t="s">
        <v>424</v>
      </c>
      <c r="C21" s="243">
        <v>700000</v>
      </c>
      <c r="D21" s="243">
        <v>0</v>
      </c>
      <c r="E21" s="243">
        <v>0</v>
      </c>
      <c r="F21" s="89"/>
      <c r="G21" s="89"/>
      <c r="H21" s="89"/>
      <c r="I21" s="90"/>
      <c r="J21" s="90"/>
      <c r="K21" s="90"/>
      <c r="L21" s="91">
        <f t="shared" si="0"/>
        <v>700000</v>
      </c>
      <c r="M21" s="91">
        <f t="shared" si="1"/>
        <v>0</v>
      </c>
      <c r="N21" s="91">
        <f t="shared" si="2"/>
        <v>0</v>
      </c>
      <c r="O21" s="91">
        <f t="shared" si="3"/>
        <v>700000</v>
      </c>
      <c r="P21" s="91"/>
      <c r="Q21" s="91">
        <f t="shared" si="4"/>
        <v>0</v>
      </c>
      <c r="R21" s="91"/>
      <c r="S21" s="91">
        <f t="shared" si="5"/>
        <v>0</v>
      </c>
      <c r="T21" s="90"/>
    </row>
    <row r="22" spans="1:22" ht="34.799999999999997" x14ac:dyDescent="0.3">
      <c r="A22" s="1">
        <v>16</v>
      </c>
      <c r="B22" s="240" t="s">
        <v>425</v>
      </c>
      <c r="C22" s="241">
        <v>0</v>
      </c>
      <c r="D22" s="241">
        <v>1920000</v>
      </c>
      <c r="E22" s="241">
        <v>1920000</v>
      </c>
      <c r="F22" s="89"/>
      <c r="G22" s="89"/>
      <c r="H22" s="89"/>
      <c r="I22" s="90"/>
      <c r="J22" s="90"/>
      <c r="K22" s="90"/>
      <c r="L22" s="91">
        <f t="shared" si="0"/>
        <v>0</v>
      </c>
      <c r="M22" s="91">
        <f t="shared" si="1"/>
        <v>1920000</v>
      </c>
      <c r="N22" s="91">
        <f t="shared" si="2"/>
        <v>1920000</v>
      </c>
      <c r="O22" s="91">
        <f t="shared" si="3"/>
        <v>0</v>
      </c>
      <c r="P22" s="91"/>
      <c r="Q22" s="91">
        <f t="shared" si="4"/>
        <v>1920000</v>
      </c>
      <c r="R22" s="91"/>
      <c r="S22" s="91">
        <f t="shared" si="5"/>
        <v>1920000</v>
      </c>
      <c r="T22" s="90"/>
    </row>
    <row r="23" spans="1:22" ht="34.799999999999997" x14ac:dyDescent="0.3">
      <c r="A23" s="1">
        <v>17</v>
      </c>
      <c r="B23" s="240" t="s">
        <v>426</v>
      </c>
      <c r="C23" s="241">
        <v>0</v>
      </c>
      <c r="D23" s="241">
        <v>345570</v>
      </c>
      <c r="E23" s="241">
        <v>345570</v>
      </c>
      <c r="F23" s="89"/>
      <c r="G23" s="89"/>
      <c r="H23" s="89"/>
      <c r="I23" s="90"/>
      <c r="J23" s="90"/>
      <c r="K23" s="90"/>
      <c r="L23" s="91">
        <f t="shared" si="0"/>
        <v>0</v>
      </c>
      <c r="M23" s="91">
        <f t="shared" si="1"/>
        <v>345570</v>
      </c>
      <c r="N23" s="91">
        <f t="shared" si="2"/>
        <v>345570</v>
      </c>
      <c r="O23" s="91">
        <f t="shared" si="3"/>
        <v>0</v>
      </c>
      <c r="P23" s="91"/>
      <c r="Q23" s="91">
        <f t="shared" si="4"/>
        <v>345570</v>
      </c>
      <c r="R23" s="91"/>
      <c r="S23" s="91">
        <f t="shared" si="5"/>
        <v>345570</v>
      </c>
      <c r="T23" s="90"/>
    </row>
    <row r="24" spans="1:22" ht="52.2" x14ac:dyDescent="0.3">
      <c r="A24" s="1">
        <v>18</v>
      </c>
      <c r="B24" s="240" t="s">
        <v>427</v>
      </c>
      <c r="C24" s="241">
        <v>0</v>
      </c>
      <c r="D24" s="241">
        <v>44906015</v>
      </c>
      <c r="E24" s="241">
        <v>44906015</v>
      </c>
      <c r="F24" s="89"/>
      <c r="G24" s="89"/>
      <c r="H24" s="89"/>
      <c r="I24" s="90"/>
      <c r="J24" s="90"/>
      <c r="K24" s="90"/>
      <c r="L24" s="91">
        <f t="shared" si="0"/>
        <v>0</v>
      </c>
      <c r="M24" s="91">
        <f t="shared" si="1"/>
        <v>44906015</v>
      </c>
      <c r="N24" s="91">
        <f t="shared" si="2"/>
        <v>44906015</v>
      </c>
      <c r="O24" s="91">
        <f t="shared" si="3"/>
        <v>0</v>
      </c>
      <c r="P24" s="91"/>
      <c r="Q24" s="91">
        <f t="shared" si="4"/>
        <v>44906015</v>
      </c>
      <c r="R24" s="91"/>
      <c r="S24" s="91">
        <f t="shared" si="5"/>
        <v>44906015</v>
      </c>
      <c r="T24" s="90"/>
    </row>
    <row r="25" spans="1:22" ht="34.799999999999997" x14ac:dyDescent="0.3">
      <c r="A25" s="1">
        <v>19</v>
      </c>
      <c r="B25" s="240" t="s">
        <v>428</v>
      </c>
      <c r="C25" s="241">
        <v>0</v>
      </c>
      <c r="D25" s="241">
        <v>19623600</v>
      </c>
      <c r="E25" s="241">
        <v>19623600</v>
      </c>
      <c r="F25" s="89"/>
      <c r="G25" s="89"/>
      <c r="H25" s="89"/>
      <c r="I25" s="90"/>
      <c r="J25" s="90"/>
      <c r="K25" s="90"/>
      <c r="L25" s="91">
        <f t="shared" si="0"/>
        <v>0</v>
      </c>
      <c r="M25" s="91">
        <f t="shared" si="1"/>
        <v>19623600</v>
      </c>
      <c r="N25" s="91">
        <f t="shared" si="2"/>
        <v>19623600</v>
      </c>
      <c r="O25" s="91">
        <f t="shared" si="3"/>
        <v>0</v>
      </c>
      <c r="P25" s="91"/>
      <c r="Q25" s="91">
        <f t="shared" si="4"/>
        <v>19623600</v>
      </c>
      <c r="R25" s="91"/>
      <c r="S25" s="91">
        <f t="shared" si="5"/>
        <v>19623600</v>
      </c>
      <c r="T25" s="90"/>
    </row>
    <row r="26" spans="1:22" ht="34.799999999999997" x14ac:dyDescent="0.3">
      <c r="A26" s="1">
        <v>20</v>
      </c>
      <c r="B26" s="240" t="s">
        <v>429</v>
      </c>
      <c r="C26" s="241">
        <v>0</v>
      </c>
      <c r="D26" s="241">
        <v>4000000</v>
      </c>
      <c r="E26" s="241">
        <v>4000000</v>
      </c>
      <c r="F26" s="89"/>
      <c r="G26" s="89"/>
      <c r="H26" s="89"/>
      <c r="I26" s="90"/>
      <c r="J26" s="90"/>
      <c r="K26" s="90"/>
      <c r="L26" s="91">
        <f t="shared" si="0"/>
        <v>0</v>
      </c>
      <c r="M26" s="91">
        <f t="shared" si="1"/>
        <v>4000000</v>
      </c>
      <c r="N26" s="91">
        <f t="shared" si="2"/>
        <v>4000000</v>
      </c>
      <c r="O26" s="91">
        <f t="shared" si="3"/>
        <v>0</v>
      </c>
      <c r="P26" s="91"/>
      <c r="Q26" s="91">
        <f t="shared" si="4"/>
        <v>4000000</v>
      </c>
      <c r="R26" s="91"/>
      <c r="S26" s="91">
        <f t="shared" si="5"/>
        <v>4000000</v>
      </c>
      <c r="T26" s="90"/>
    </row>
    <row r="27" spans="1:22" ht="34.799999999999997" x14ac:dyDescent="0.3">
      <c r="A27" s="1">
        <v>21</v>
      </c>
      <c r="B27" s="240" t="s">
        <v>430</v>
      </c>
      <c r="C27" s="241">
        <v>0</v>
      </c>
      <c r="D27" s="241">
        <v>2598383</v>
      </c>
      <c r="E27" s="241">
        <v>2598383</v>
      </c>
      <c r="F27" s="89"/>
      <c r="G27" s="89"/>
      <c r="H27" s="89"/>
      <c r="I27" s="90"/>
      <c r="J27" s="90"/>
      <c r="K27" s="90"/>
      <c r="L27" s="91">
        <f t="shared" si="0"/>
        <v>0</v>
      </c>
      <c r="M27" s="91">
        <f t="shared" si="1"/>
        <v>2598383</v>
      </c>
      <c r="N27" s="91">
        <f t="shared" si="2"/>
        <v>2598383</v>
      </c>
      <c r="O27" s="91">
        <f t="shared" si="3"/>
        <v>0</v>
      </c>
      <c r="P27" s="91"/>
      <c r="Q27" s="91">
        <f t="shared" si="4"/>
        <v>2598383</v>
      </c>
      <c r="R27" s="91"/>
      <c r="S27" s="91">
        <f t="shared" si="5"/>
        <v>2598383</v>
      </c>
      <c r="T27" s="90"/>
    </row>
    <row r="28" spans="1:22" ht="34.799999999999997" x14ac:dyDescent="0.3">
      <c r="A28" s="1">
        <v>22</v>
      </c>
      <c r="B28" s="240" t="s">
        <v>431</v>
      </c>
      <c r="C28" s="241">
        <v>0</v>
      </c>
      <c r="D28" s="241">
        <v>1624706</v>
      </c>
      <c r="E28" s="241">
        <v>1624706</v>
      </c>
      <c r="F28" s="89"/>
      <c r="G28" s="89"/>
      <c r="H28" s="89"/>
      <c r="I28" s="90"/>
      <c r="J28" s="90"/>
      <c r="K28" s="90"/>
      <c r="L28" s="91">
        <f t="shared" si="0"/>
        <v>0</v>
      </c>
      <c r="M28" s="91">
        <f t="shared" si="1"/>
        <v>1624706</v>
      </c>
      <c r="N28" s="91">
        <f t="shared" si="2"/>
        <v>1624706</v>
      </c>
      <c r="O28" s="91">
        <f t="shared" si="3"/>
        <v>0</v>
      </c>
      <c r="P28" s="91"/>
      <c r="Q28" s="91">
        <f t="shared" si="4"/>
        <v>1624706</v>
      </c>
      <c r="R28" s="91"/>
      <c r="S28" s="91">
        <f t="shared" si="5"/>
        <v>1624706</v>
      </c>
      <c r="T28" s="90"/>
    </row>
    <row r="29" spans="1:22" ht="52.2" x14ac:dyDescent="0.3">
      <c r="A29" s="1">
        <v>23</v>
      </c>
      <c r="B29" s="240" t="s">
        <v>432</v>
      </c>
      <c r="C29" s="241">
        <v>0</v>
      </c>
      <c r="D29" s="241">
        <v>1102634</v>
      </c>
      <c r="E29" s="241">
        <v>1102634</v>
      </c>
      <c r="F29" s="89"/>
      <c r="G29" s="89"/>
      <c r="H29" s="89"/>
      <c r="I29" s="90"/>
      <c r="J29" s="90"/>
      <c r="K29" s="90"/>
      <c r="L29" s="91">
        <f t="shared" si="0"/>
        <v>0</v>
      </c>
      <c r="M29" s="91">
        <f t="shared" si="1"/>
        <v>1102634</v>
      </c>
      <c r="N29" s="91">
        <f t="shared" si="2"/>
        <v>1102634</v>
      </c>
      <c r="O29" s="91">
        <f t="shared" si="3"/>
        <v>0</v>
      </c>
      <c r="P29" s="91"/>
      <c r="Q29" s="91">
        <f t="shared" si="4"/>
        <v>1102634</v>
      </c>
      <c r="R29" s="91"/>
      <c r="S29" s="91">
        <f t="shared" si="5"/>
        <v>1102634</v>
      </c>
      <c r="T29" s="90"/>
    </row>
    <row r="30" spans="1:22" x14ac:dyDescent="0.3">
      <c r="A30" s="1">
        <v>24</v>
      </c>
      <c r="B30" s="240" t="s">
        <v>433</v>
      </c>
      <c r="C30" s="241">
        <v>0</v>
      </c>
      <c r="D30" s="241">
        <v>250000</v>
      </c>
      <c r="E30" s="241">
        <v>250000</v>
      </c>
      <c r="F30" s="89"/>
      <c r="G30" s="89"/>
      <c r="H30" s="89"/>
      <c r="I30" s="90"/>
      <c r="J30" s="90"/>
      <c r="K30" s="90"/>
      <c r="L30" s="91">
        <f t="shared" si="0"/>
        <v>0</v>
      </c>
      <c r="M30" s="91">
        <f t="shared" si="1"/>
        <v>250000</v>
      </c>
      <c r="N30" s="91">
        <f t="shared" si="2"/>
        <v>250000</v>
      </c>
      <c r="O30" s="91">
        <f t="shared" si="3"/>
        <v>0</v>
      </c>
      <c r="P30" s="90"/>
      <c r="Q30" s="91">
        <f t="shared" si="4"/>
        <v>250000</v>
      </c>
      <c r="R30" s="90"/>
      <c r="S30" s="91">
        <f t="shared" si="5"/>
        <v>250000</v>
      </c>
      <c r="T30" s="90"/>
    </row>
    <row r="31" spans="1:22" x14ac:dyDescent="0.3">
      <c r="B31" s="240" t="s">
        <v>434</v>
      </c>
      <c r="C31" s="241">
        <v>0</v>
      </c>
      <c r="D31" s="241">
        <v>157472</v>
      </c>
      <c r="E31" s="246">
        <v>157472</v>
      </c>
      <c r="F31" s="89"/>
      <c r="G31" s="91"/>
      <c r="H31" s="91"/>
      <c r="I31" s="90"/>
      <c r="J31" s="90"/>
      <c r="K31" s="90"/>
      <c r="L31" s="91">
        <f t="shared" si="0"/>
        <v>0</v>
      </c>
      <c r="M31" s="91">
        <f t="shared" si="1"/>
        <v>157472</v>
      </c>
      <c r="N31" s="91">
        <f t="shared" si="2"/>
        <v>157472</v>
      </c>
      <c r="O31" s="91">
        <f t="shared" si="3"/>
        <v>0</v>
      </c>
      <c r="P31" s="90"/>
      <c r="Q31" s="91">
        <f t="shared" si="4"/>
        <v>157472</v>
      </c>
      <c r="R31" s="133"/>
      <c r="S31" s="91">
        <f t="shared" si="5"/>
        <v>157472</v>
      </c>
      <c r="T31" s="133"/>
      <c r="U31" s="1"/>
      <c r="V31" s="1"/>
    </row>
    <row r="32" spans="1:22" x14ac:dyDescent="0.3">
      <c r="B32" s="240" t="s">
        <v>435</v>
      </c>
      <c r="C32" s="241">
        <v>0</v>
      </c>
      <c r="D32" s="241">
        <v>196772</v>
      </c>
      <c r="E32" s="246">
        <v>196772</v>
      </c>
      <c r="F32" s="89"/>
      <c r="G32" s="91"/>
      <c r="H32" s="91"/>
      <c r="I32" s="90"/>
      <c r="J32" s="90"/>
      <c r="K32" s="90"/>
      <c r="L32" s="91">
        <f t="shared" si="0"/>
        <v>0</v>
      </c>
      <c r="M32" s="91">
        <f t="shared" si="1"/>
        <v>196772</v>
      </c>
      <c r="N32" s="91">
        <f t="shared" si="2"/>
        <v>196772</v>
      </c>
      <c r="O32" s="91">
        <f t="shared" si="3"/>
        <v>0</v>
      </c>
      <c r="P32" s="90"/>
      <c r="Q32" s="91">
        <f t="shared" si="4"/>
        <v>196772</v>
      </c>
      <c r="R32" s="133"/>
      <c r="S32" s="91">
        <f t="shared" si="5"/>
        <v>196772</v>
      </c>
      <c r="T32" s="133"/>
      <c r="U32" s="1"/>
      <c r="V32" s="1"/>
    </row>
    <row r="33" spans="1:22" x14ac:dyDescent="0.3">
      <c r="B33" s="240" t="s">
        <v>436</v>
      </c>
      <c r="C33" s="241">
        <v>0</v>
      </c>
      <c r="D33" s="241">
        <v>3000000</v>
      </c>
      <c r="E33" s="246">
        <v>3000000</v>
      </c>
      <c r="F33" s="90"/>
      <c r="G33" s="90"/>
      <c r="H33" s="90"/>
      <c r="I33" s="90"/>
      <c r="J33" s="90"/>
      <c r="K33" s="90"/>
      <c r="L33" s="91">
        <f t="shared" si="0"/>
        <v>0</v>
      </c>
      <c r="M33" s="91">
        <f t="shared" si="1"/>
        <v>3000000</v>
      </c>
      <c r="N33" s="91">
        <f t="shared" si="2"/>
        <v>3000000</v>
      </c>
      <c r="O33" s="91">
        <f t="shared" si="3"/>
        <v>0</v>
      </c>
      <c r="P33" s="90"/>
      <c r="Q33" s="91">
        <f t="shared" si="4"/>
        <v>3000000</v>
      </c>
      <c r="R33" s="133"/>
      <c r="S33" s="91">
        <f t="shared" si="5"/>
        <v>3000000</v>
      </c>
      <c r="T33" s="133"/>
      <c r="U33" s="1"/>
      <c r="V33" s="1"/>
    </row>
    <row r="34" spans="1:22" x14ac:dyDescent="0.3">
      <c r="B34" s="240" t="s">
        <v>437</v>
      </c>
      <c r="C34" s="241">
        <v>35964000</v>
      </c>
      <c r="D34" s="241">
        <f>27955249</f>
        <v>27955249</v>
      </c>
      <c r="E34" s="246">
        <f>27955249</f>
        <v>27955249</v>
      </c>
      <c r="F34" s="248"/>
      <c r="G34" s="248"/>
      <c r="H34" s="248"/>
      <c r="I34" s="248"/>
      <c r="J34" s="248"/>
      <c r="K34" s="248"/>
      <c r="L34" s="91">
        <f t="shared" si="0"/>
        <v>35964000</v>
      </c>
      <c r="M34" s="91">
        <f t="shared" si="1"/>
        <v>27955249</v>
      </c>
      <c r="N34" s="91">
        <f t="shared" si="2"/>
        <v>27955249</v>
      </c>
      <c r="O34" s="91">
        <f t="shared" si="3"/>
        <v>35964000</v>
      </c>
      <c r="P34" s="248"/>
      <c r="Q34" s="91">
        <f t="shared" si="4"/>
        <v>27955249</v>
      </c>
      <c r="R34" s="248"/>
      <c r="S34" s="91">
        <f t="shared" si="5"/>
        <v>27955249</v>
      </c>
      <c r="T34" s="248"/>
    </row>
    <row r="35" spans="1:22" x14ac:dyDescent="0.3">
      <c r="B35" s="244" t="s">
        <v>106</v>
      </c>
      <c r="C35" s="245">
        <f t="shared" ref="C35:D35" si="6">SUM(C7:C34)</f>
        <v>190164000</v>
      </c>
      <c r="D35" s="245">
        <f t="shared" si="6"/>
        <v>211547207</v>
      </c>
      <c r="E35" s="247">
        <f t="shared" ref="E35" si="7">SUM(E7:E34)</f>
        <v>211547207</v>
      </c>
      <c r="F35" s="248"/>
      <c r="G35" s="248"/>
      <c r="H35" s="248"/>
      <c r="I35" s="248"/>
      <c r="J35" s="248"/>
      <c r="K35" s="248"/>
      <c r="L35" s="91">
        <f t="shared" si="0"/>
        <v>190164000</v>
      </c>
      <c r="M35" s="91">
        <f t="shared" si="1"/>
        <v>211547207</v>
      </c>
      <c r="N35" s="91">
        <f t="shared" si="2"/>
        <v>211547207</v>
      </c>
      <c r="O35" s="91">
        <f t="shared" si="3"/>
        <v>190164000</v>
      </c>
      <c r="P35" s="248"/>
      <c r="Q35" s="91">
        <f t="shared" si="4"/>
        <v>211547207</v>
      </c>
      <c r="R35" s="248"/>
      <c r="S35" s="91">
        <f t="shared" si="5"/>
        <v>211547207</v>
      </c>
      <c r="T35" s="248"/>
    </row>
    <row r="36" spans="1:22" x14ac:dyDescent="0.3">
      <c r="B36" s="86" t="s">
        <v>113</v>
      </c>
    </row>
    <row r="37" spans="1:22" ht="69" x14ac:dyDescent="0.25">
      <c r="B37" s="87" t="s">
        <v>1</v>
      </c>
      <c r="C37" s="8" t="s">
        <v>2</v>
      </c>
      <c r="D37" s="8" t="s">
        <v>82</v>
      </c>
      <c r="E37" s="8" t="s">
        <v>135</v>
      </c>
      <c r="F37" s="8" t="s">
        <v>3</v>
      </c>
      <c r="G37" s="8" t="s">
        <v>114</v>
      </c>
      <c r="H37" s="8" t="s">
        <v>150</v>
      </c>
      <c r="I37" s="8" t="s">
        <v>76</v>
      </c>
      <c r="J37" s="8" t="s">
        <v>115</v>
      </c>
      <c r="K37" s="8" t="s">
        <v>151</v>
      </c>
      <c r="L37" s="9" t="s">
        <v>4</v>
      </c>
      <c r="M37" s="9" t="s">
        <v>5</v>
      </c>
      <c r="N37" s="9" t="s">
        <v>152</v>
      </c>
      <c r="O37" s="9" t="s">
        <v>74</v>
      </c>
      <c r="P37" s="9" t="s">
        <v>75</v>
      </c>
      <c r="Q37" s="9" t="s">
        <v>77</v>
      </c>
      <c r="R37" s="9" t="s">
        <v>78</v>
      </c>
      <c r="S37" s="9" t="s">
        <v>139</v>
      </c>
      <c r="T37" s="9" t="s">
        <v>140</v>
      </c>
      <c r="U37" s="1"/>
      <c r="V37" s="1"/>
    </row>
    <row r="38" spans="1:22" ht="15" x14ac:dyDescent="0.25">
      <c r="B38" s="88" t="s">
        <v>6</v>
      </c>
      <c r="C38" s="88" t="s">
        <v>7</v>
      </c>
      <c r="D38" s="88" t="s">
        <v>8</v>
      </c>
      <c r="E38" s="88" t="s">
        <v>9</v>
      </c>
      <c r="F38" s="88" t="s">
        <v>10</v>
      </c>
      <c r="G38" s="88" t="s">
        <v>11</v>
      </c>
      <c r="H38" s="88" t="s">
        <v>12</v>
      </c>
      <c r="I38" s="88" t="s">
        <v>13</v>
      </c>
      <c r="J38" s="88" t="s">
        <v>14</v>
      </c>
      <c r="K38" s="88" t="s">
        <v>15</v>
      </c>
      <c r="L38" s="88" t="s">
        <v>16</v>
      </c>
      <c r="M38" s="88" t="s">
        <v>17</v>
      </c>
      <c r="N38" s="88" t="s">
        <v>358</v>
      </c>
      <c r="O38" s="88" t="s">
        <v>80</v>
      </c>
      <c r="P38" s="88" t="s">
        <v>141</v>
      </c>
      <c r="Q38" s="88" t="s">
        <v>142</v>
      </c>
      <c r="R38" s="88" t="s">
        <v>144</v>
      </c>
      <c r="S38" s="88" t="s">
        <v>145</v>
      </c>
      <c r="T38" s="88" t="s">
        <v>146</v>
      </c>
      <c r="U38" s="1"/>
      <c r="V38" s="1"/>
    </row>
    <row r="39" spans="1:22" x14ac:dyDescent="0.3">
      <c r="A39" s="1">
        <v>1</v>
      </c>
      <c r="B39" s="249" t="s">
        <v>438</v>
      </c>
      <c r="C39" s="250">
        <v>1000000</v>
      </c>
      <c r="D39" s="250">
        <v>1139000</v>
      </c>
      <c r="E39" s="253">
        <f t="shared" ref="E39:E42" si="8">D39</f>
        <v>1139000</v>
      </c>
      <c r="F39" s="91"/>
      <c r="G39" s="91"/>
      <c r="H39" s="91"/>
      <c r="I39" s="90"/>
      <c r="J39" s="90"/>
      <c r="K39" s="90"/>
      <c r="L39" s="91">
        <f t="shared" ref="L39:N42" si="9">C39+F39+I39</f>
        <v>1000000</v>
      </c>
      <c r="M39" s="91">
        <f t="shared" si="9"/>
        <v>1139000</v>
      </c>
      <c r="N39" s="91">
        <f t="shared" si="9"/>
        <v>1139000</v>
      </c>
      <c r="O39" s="91">
        <f t="shared" ref="O39:O42" si="10">L39</f>
        <v>1000000</v>
      </c>
      <c r="P39" s="91"/>
      <c r="Q39" s="91">
        <f t="shared" ref="Q39:Q42" si="11">M39</f>
        <v>1139000</v>
      </c>
      <c r="R39" s="91"/>
      <c r="S39" s="91">
        <f t="shared" ref="S39:S42" si="12">N39</f>
        <v>1139000</v>
      </c>
      <c r="T39" s="90"/>
      <c r="U39" s="1"/>
      <c r="V39" s="1"/>
    </row>
    <row r="40" spans="1:22" x14ac:dyDescent="0.3">
      <c r="A40" s="1">
        <v>2</v>
      </c>
      <c r="B40" s="251" t="s">
        <v>439</v>
      </c>
      <c r="C40" s="250">
        <v>0</v>
      </c>
      <c r="D40" s="250">
        <v>1879370</v>
      </c>
      <c r="E40" s="253">
        <f t="shared" si="8"/>
        <v>1879370</v>
      </c>
      <c r="F40" s="91"/>
      <c r="G40" s="91"/>
      <c r="H40" s="91"/>
      <c r="I40" s="90"/>
      <c r="J40" s="90"/>
      <c r="K40" s="90"/>
      <c r="L40" s="91">
        <f t="shared" si="9"/>
        <v>0</v>
      </c>
      <c r="M40" s="91">
        <f t="shared" si="9"/>
        <v>1879370</v>
      </c>
      <c r="N40" s="91">
        <f t="shared" si="9"/>
        <v>1879370</v>
      </c>
      <c r="O40" s="91">
        <f t="shared" si="10"/>
        <v>0</v>
      </c>
      <c r="P40" s="91"/>
      <c r="Q40" s="91">
        <f t="shared" si="11"/>
        <v>1879370</v>
      </c>
      <c r="R40" s="91"/>
      <c r="S40" s="91">
        <f t="shared" si="12"/>
        <v>1879370</v>
      </c>
      <c r="T40" s="90"/>
      <c r="U40" s="1"/>
      <c r="V40" s="1"/>
    </row>
    <row r="41" spans="1:22" x14ac:dyDescent="0.3">
      <c r="A41" s="1">
        <v>3</v>
      </c>
      <c r="B41" s="252" t="s">
        <v>437</v>
      </c>
      <c r="C41" s="250">
        <v>270000</v>
      </c>
      <c r="D41" s="250">
        <v>507430</v>
      </c>
      <c r="E41" s="253">
        <f t="shared" si="8"/>
        <v>507430</v>
      </c>
      <c r="F41" s="91"/>
      <c r="G41" s="91"/>
      <c r="H41" s="91"/>
      <c r="I41" s="90"/>
      <c r="J41" s="90"/>
      <c r="K41" s="90"/>
      <c r="L41" s="91">
        <f t="shared" si="9"/>
        <v>270000</v>
      </c>
      <c r="M41" s="91">
        <f t="shared" si="9"/>
        <v>507430</v>
      </c>
      <c r="N41" s="91">
        <f t="shared" si="9"/>
        <v>507430</v>
      </c>
      <c r="O41" s="91">
        <f t="shared" si="10"/>
        <v>270000</v>
      </c>
      <c r="P41" s="91"/>
      <c r="Q41" s="91">
        <f t="shared" si="11"/>
        <v>507430</v>
      </c>
      <c r="R41" s="91">
        <f>SUM(R39:R40)</f>
        <v>0</v>
      </c>
      <c r="S41" s="91">
        <f t="shared" si="12"/>
        <v>507430</v>
      </c>
      <c r="T41" s="90">
        <f>SUM(T39:T40)</f>
        <v>0</v>
      </c>
      <c r="U41" s="1"/>
      <c r="V41" s="1"/>
    </row>
    <row r="42" spans="1:22" ht="40.65" customHeight="1" x14ac:dyDescent="0.3">
      <c r="A42" s="1">
        <v>6</v>
      </c>
      <c r="B42" s="92" t="s">
        <v>106</v>
      </c>
      <c r="C42" s="90">
        <f>SUM(C39:C41)</f>
        <v>1270000</v>
      </c>
      <c r="D42" s="90">
        <f>SUM(D39:D41)</f>
        <v>3525800</v>
      </c>
      <c r="E42" s="99">
        <f t="shared" si="8"/>
        <v>3525800</v>
      </c>
      <c r="F42" s="91"/>
      <c r="G42" s="91"/>
      <c r="H42" s="91"/>
      <c r="I42" s="90"/>
      <c r="J42" s="90"/>
      <c r="K42" s="90"/>
      <c r="L42" s="90">
        <f t="shared" si="9"/>
        <v>1270000</v>
      </c>
      <c r="M42" s="90">
        <f t="shared" si="9"/>
        <v>3525800</v>
      </c>
      <c r="N42" s="90">
        <f t="shared" si="9"/>
        <v>3525800</v>
      </c>
      <c r="O42" s="90">
        <f t="shared" si="10"/>
        <v>1270000</v>
      </c>
      <c r="P42" s="90"/>
      <c r="Q42" s="90">
        <f t="shared" si="11"/>
        <v>3525800</v>
      </c>
      <c r="R42" s="90"/>
      <c r="S42" s="90">
        <f t="shared" si="12"/>
        <v>3525800</v>
      </c>
      <c r="T42" s="90"/>
      <c r="U42" s="1"/>
      <c r="V42" s="1"/>
    </row>
    <row r="43" spans="1:22" x14ac:dyDescent="0.3">
      <c r="C43" s="93"/>
      <c r="D43" s="94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1"/>
      <c r="P43" s="1"/>
      <c r="Q43" s="1"/>
      <c r="R43" s="1"/>
      <c r="S43" s="1"/>
      <c r="T43" s="1"/>
      <c r="U43" s="1"/>
      <c r="V43" s="1"/>
    </row>
    <row r="44" spans="1:22" x14ac:dyDescent="0.3">
      <c r="C44" s="64"/>
      <c r="D44" s="94"/>
      <c r="O44" s="1"/>
      <c r="P44" s="1"/>
      <c r="Q44" s="1"/>
      <c r="R44" s="1"/>
      <c r="S44" s="1"/>
      <c r="T44" s="1"/>
      <c r="U44" s="1"/>
      <c r="V44" s="1"/>
    </row>
    <row r="45" spans="1:22" x14ac:dyDescent="0.3">
      <c r="B45" s="95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1"/>
      <c r="P45" s="1"/>
      <c r="Q45" s="1"/>
      <c r="R45" s="1"/>
      <c r="S45" s="1"/>
      <c r="T45" s="1"/>
      <c r="U45" s="1"/>
      <c r="V45" s="1"/>
    </row>
    <row r="46" spans="1:22" ht="13.2" x14ac:dyDescent="0.25">
      <c r="B46" s="1"/>
      <c r="C46" s="64"/>
      <c r="D46" s="64"/>
      <c r="O46" s="1"/>
      <c r="P46" s="1"/>
      <c r="Q46" s="1"/>
    </row>
    <row r="47" spans="1:22" ht="13.2" x14ac:dyDescent="0.25">
      <c r="B47" s="1"/>
      <c r="C47" s="64"/>
      <c r="D47" s="64"/>
      <c r="O47" s="1"/>
      <c r="P47" s="1"/>
      <c r="Q47" s="1"/>
    </row>
    <row r="48" spans="1:22" ht="15" x14ac:dyDescent="0.25">
      <c r="B48" s="98"/>
      <c r="C48" s="64"/>
      <c r="D48" s="64"/>
      <c r="O48" s="1"/>
      <c r="P48" s="1"/>
      <c r="Q48" s="1"/>
    </row>
    <row r="49" spans="2:17" ht="13.2" x14ac:dyDescent="0.25">
      <c r="B49" s="1"/>
      <c r="C49" s="64"/>
      <c r="D49" s="64"/>
      <c r="O49" s="1"/>
      <c r="P49" s="1"/>
      <c r="Q49" s="1"/>
    </row>
    <row r="50" spans="2:17" ht="13.2" x14ac:dyDescent="0.25">
      <c r="B50" s="1"/>
      <c r="C50" s="64"/>
      <c r="D50" s="64"/>
      <c r="O50" s="1"/>
      <c r="P50" s="1"/>
      <c r="Q50" s="1"/>
    </row>
    <row r="51" spans="2:17" ht="13.2" x14ac:dyDescent="0.25">
      <c r="B51" s="1"/>
      <c r="C51" s="64"/>
      <c r="D51" s="64"/>
      <c r="O51" s="1"/>
      <c r="P51" s="1"/>
      <c r="Q51" s="1"/>
    </row>
  </sheetData>
  <phoneticPr fontId="5" type="noConversion"/>
  <pageMargins left="0.35433070866141736" right="0.31496062992125984" top="0.74803149606299213" bottom="0.74803149606299213" header="0.31496062992125984" footer="0.31496062992125984"/>
  <pageSetup paperSize="9" scale="34" orientation="landscape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34"/>
  <sheetViews>
    <sheetView view="pageBreakPreview" zoomScale="60" zoomScaleNormal="75" workbookViewId="0">
      <selection activeCell="I1" sqref="I1"/>
    </sheetView>
  </sheetViews>
  <sheetFormatPr defaultColWidth="9.109375" defaultRowHeight="13.2" x14ac:dyDescent="0.25"/>
  <cols>
    <col min="1" max="1" width="9.109375" style="1"/>
    <col min="2" max="2" width="73.109375" style="1" customWidth="1"/>
    <col min="3" max="5" width="17.88671875" style="1" customWidth="1"/>
    <col min="6" max="11" width="21.44140625" style="1" customWidth="1"/>
    <col min="12" max="16384" width="9.109375" style="1"/>
  </cols>
  <sheetData>
    <row r="1" spans="1:24" x14ac:dyDescent="0.25">
      <c r="C1" s="5"/>
      <c r="I1" s="207" t="s">
        <v>567</v>
      </c>
    </row>
    <row r="2" spans="1:24" ht="20.399999999999999" x14ac:dyDescent="0.35">
      <c r="B2" s="35" t="s">
        <v>160</v>
      </c>
      <c r="I2" s="207"/>
    </row>
    <row r="3" spans="1:24" ht="20.399999999999999" x14ac:dyDescent="0.35">
      <c r="B3" s="35"/>
      <c r="I3" s="207" t="s">
        <v>95</v>
      </c>
    </row>
    <row r="4" spans="1:24" ht="21" x14ac:dyDescent="0.4">
      <c r="B4" s="100" t="s">
        <v>161</v>
      </c>
    </row>
    <row r="5" spans="1:24" ht="55.2" x14ac:dyDescent="0.25">
      <c r="B5" s="7" t="s">
        <v>1</v>
      </c>
      <c r="C5" s="8" t="s">
        <v>2</v>
      </c>
      <c r="D5" s="8" t="s">
        <v>70</v>
      </c>
      <c r="E5" s="8" t="s">
        <v>149</v>
      </c>
      <c r="F5" s="9" t="s">
        <v>74</v>
      </c>
      <c r="G5" s="9" t="s">
        <v>77</v>
      </c>
      <c r="H5" s="9" t="s">
        <v>139</v>
      </c>
      <c r="I5" s="9" t="s">
        <v>75</v>
      </c>
      <c r="J5" s="9" t="s">
        <v>78</v>
      </c>
      <c r="K5" s="9" t="s">
        <v>187</v>
      </c>
    </row>
    <row r="6" spans="1:24" ht="13.8" x14ac:dyDescent="0.25"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K6" s="8" t="s">
        <v>15</v>
      </c>
    </row>
    <row r="7" spans="1:24" ht="16.8" x14ac:dyDescent="0.25">
      <c r="A7" s="1">
        <v>1</v>
      </c>
      <c r="B7" s="11" t="s">
        <v>178</v>
      </c>
      <c r="C7" s="45">
        <f>7145000+1075000</f>
        <v>8220000</v>
      </c>
      <c r="D7" s="45">
        <f>8561570+1235000</f>
        <v>9796570</v>
      </c>
      <c r="E7" s="45">
        <f>8561570+1235000</f>
        <v>9796570</v>
      </c>
      <c r="F7" s="47"/>
      <c r="G7" s="45"/>
      <c r="H7" s="45"/>
      <c r="I7" s="45">
        <f t="shared" ref="I7:J11" si="0">C7</f>
        <v>8220000</v>
      </c>
      <c r="J7" s="45">
        <f t="shared" si="0"/>
        <v>9796570</v>
      </c>
      <c r="K7" s="45">
        <f>E7</f>
        <v>9796570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6.8" x14ac:dyDescent="0.25">
      <c r="A8" s="1">
        <v>2</v>
      </c>
      <c r="B8" s="11" t="s">
        <v>179</v>
      </c>
      <c r="C8" s="45">
        <v>3300000</v>
      </c>
      <c r="D8" s="45">
        <v>3300000</v>
      </c>
      <c r="E8" s="45">
        <v>3300000</v>
      </c>
      <c r="F8" s="47"/>
      <c r="G8" s="45"/>
      <c r="H8" s="45"/>
      <c r="I8" s="45">
        <f t="shared" si="0"/>
        <v>3300000</v>
      </c>
      <c r="J8" s="45">
        <f t="shared" si="0"/>
        <v>3300000</v>
      </c>
      <c r="K8" s="45">
        <f>E8</f>
        <v>3300000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6.8" x14ac:dyDescent="0.25">
      <c r="A9" s="1">
        <v>3</v>
      </c>
      <c r="B9" s="11" t="s">
        <v>180</v>
      </c>
      <c r="C9" s="45">
        <v>58555000</v>
      </c>
      <c r="D9" s="45">
        <v>55584658</v>
      </c>
      <c r="E9" s="45">
        <v>55584658</v>
      </c>
      <c r="F9" s="47"/>
      <c r="G9" s="45"/>
      <c r="H9" s="45"/>
      <c r="I9" s="45">
        <f t="shared" si="0"/>
        <v>58555000</v>
      </c>
      <c r="J9" s="45">
        <f t="shared" si="0"/>
        <v>55584658</v>
      </c>
      <c r="K9" s="45">
        <f>E9</f>
        <v>55584658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8" x14ac:dyDescent="0.25">
      <c r="A10" s="1">
        <v>4</v>
      </c>
      <c r="B10" s="11" t="s">
        <v>181</v>
      </c>
      <c r="C10" s="45">
        <v>1500000</v>
      </c>
      <c r="D10" s="45">
        <v>1050500</v>
      </c>
      <c r="E10" s="45">
        <v>1050500</v>
      </c>
      <c r="F10" s="47"/>
      <c r="G10" s="45"/>
      <c r="H10" s="45"/>
      <c r="I10" s="45">
        <f t="shared" si="0"/>
        <v>1500000</v>
      </c>
      <c r="J10" s="45">
        <f t="shared" si="0"/>
        <v>1050500</v>
      </c>
      <c r="K10" s="45">
        <f>E10</f>
        <v>1050500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27.6" x14ac:dyDescent="0.25">
      <c r="A11" s="1">
        <v>5</v>
      </c>
      <c r="B11" s="11" t="s">
        <v>440</v>
      </c>
      <c r="C11" s="45">
        <v>200000</v>
      </c>
      <c r="D11" s="45">
        <v>14277600</v>
      </c>
      <c r="E11" s="45">
        <v>14277600</v>
      </c>
      <c r="F11" s="47"/>
      <c r="G11" s="45"/>
      <c r="H11" s="45"/>
      <c r="I11" s="45">
        <f t="shared" si="0"/>
        <v>200000</v>
      </c>
      <c r="J11" s="45">
        <f t="shared" si="0"/>
        <v>14277600</v>
      </c>
      <c r="K11" s="45">
        <f>E11</f>
        <v>14277600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6.8" x14ac:dyDescent="0.25">
      <c r="A12" s="1">
        <v>6</v>
      </c>
      <c r="B12" s="42" t="s">
        <v>116</v>
      </c>
      <c r="C12" s="47">
        <f>SUM(C7:C11)</f>
        <v>71775000</v>
      </c>
      <c r="D12" s="47">
        <f>SUM(D7:D11)</f>
        <v>84009328</v>
      </c>
      <c r="E12" s="47">
        <f t="shared" ref="E12:K12" si="1">SUM(E7:E11)</f>
        <v>84009328</v>
      </c>
      <c r="F12" s="47">
        <f t="shared" si="1"/>
        <v>0</v>
      </c>
      <c r="G12" s="47">
        <f t="shared" si="1"/>
        <v>0</v>
      </c>
      <c r="H12" s="47">
        <f t="shared" si="1"/>
        <v>0</v>
      </c>
      <c r="I12" s="47">
        <f t="shared" si="1"/>
        <v>71775000</v>
      </c>
      <c r="J12" s="47">
        <f t="shared" si="1"/>
        <v>84009328</v>
      </c>
      <c r="K12" s="47">
        <f t="shared" si="1"/>
        <v>84009328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6.8" x14ac:dyDescent="0.25">
      <c r="B13" s="101"/>
      <c r="C13" s="72"/>
      <c r="D13" s="72"/>
      <c r="E13" s="72"/>
      <c r="F13" s="72"/>
      <c r="G13" s="72"/>
      <c r="H13" s="72"/>
      <c r="I13" s="72"/>
      <c r="J13" s="72"/>
      <c r="K13" s="7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55.2" x14ac:dyDescent="0.25">
      <c r="B14" s="7" t="s">
        <v>1</v>
      </c>
      <c r="C14" s="8" t="s">
        <v>2</v>
      </c>
      <c r="D14" s="8" t="s">
        <v>70</v>
      </c>
      <c r="E14" s="8" t="s">
        <v>149</v>
      </c>
      <c r="F14" s="9" t="s">
        <v>74</v>
      </c>
      <c r="G14" s="9" t="s">
        <v>77</v>
      </c>
      <c r="H14" s="9" t="s">
        <v>139</v>
      </c>
      <c r="I14" s="9" t="s">
        <v>75</v>
      </c>
      <c r="J14" s="9" t="s">
        <v>78</v>
      </c>
      <c r="K14" s="9" t="s">
        <v>187</v>
      </c>
      <c r="L14" s="61"/>
      <c r="M14" s="61"/>
      <c r="N14" s="61"/>
      <c r="O14" s="61"/>
      <c r="P14" s="61"/>
      <c r="Q14" s="102"/>
      <c r="R14" s="62"/>
      <c r="S14" s="62"/>
      <c r="T14" s="62"/>
      <c r="U14" s="62"/>
      <c r="V14" s="62"/>
      <c r="W14" s="62"/>
      <c r="X14" s="62"/>
    </row>
    <row r="15" spans="1:24" ht="17.399999999999999" x14ac:dyDescent="0.25">
      <c r="B15" s="8" t="s">
        <v>6</v>
      </c>
      <c r="C15" s="8" t="s">
        <v>7</v>
      </c>
      <c r="D15" s="8" t="s">
        <v>8</v>
      </c>
      <c r="E15" s="8" t="s">
        <v>9</v>
      </c>
      <c r="F15" s="8" t="s">
        <v>10</v>
      </c>
      <c r="G15" s="8" t="s">
        <v>11</v>
      </c>
      <c r="H15" s="8" t="s">
        <v>12</v>
      </c>
      <c r="I15" s="8" t="s">
        <v>13</v>
      </c>
      <c r="J15" s="8" t="s">
        <v>14</v>
      </c>
      <c r="K15" s="8" t="s">
        <v>15</v>
      </c>
      <c r="L15" s="61"/>
      <c r="M15" s="61"/>
      <c r="N15" s="61"/>
      <c r="O15" s="61"/>
      <c r="P15" s="61"/>
      <c r="Q15" s="102"/>
      <c r="R15" s="62"/>
      <c r="S15" s="62"/>
      <c r="T15" s="62"/>
      <c r="U15" s="62"/>
      <c r="V15" s="62"/>
      <c r="W15" s="62"/>
      <c r="X15" s="62"/>
    </row>
    <row r="16" spans="1:24" ht="16.8" x14ac:dyDescent="0.25">
      <c r="A16" s="1">
        <v>1</v>
      </c>
      <c r="B16" s="11" t="s">
        <v>183</v>
      </c>
      <c r="C16" s="45"/>
      <c r="D16" s="45"/>
      <c r="E16" s="45"/>
      <c r="F16" s="47"/>
      <c r="G16" s="45"/>
      <c r="H16" s="45"/>
      <c r="I16" s="45">
        <f t="shared" ref="I16:J20" si="2">C16</f>
        <v>0</v>
      </c>
      <c r="J16" s="45">
        <f t="shared" si="2"/>
        <v>0</v>
      </c>
      <c r="K16" s="45"/>
    </row>
    <row r="17" spans="1:25" ht="16.8" x14ac:dyDescent="0.25">
      <c r="A17" s="1">
        <v>2</v>
      </c>
      <c r="B17" s="11" t="s">
        <v>184</v>
      </c>
      <c r="C17" s="45"/>
      <c r="D17" s="45"/>
      <c r="E17" s="45"/>
      <c r="F17" s="47"/>
      <c r="G17" s="45"/>
      <c r="H17" s="45"/>
      <c r="I17" s="45">
        <f t="shared" si="2"/>
        <v>0</v>
      </c>
      <c r="J17" s="45">
        <f t="shared" si="2"/>
        <v>0</v>
      </c>
      <c r="K17" s="45"/>
    </row>
    <row r="18" spans="1:25" ht="16.8" x14ac:dyDescent="0.25">
      <c r="A18" s="1">
        <v>3</v>
      </c>
      <c r="B18" s="11" t="s">
        <v>185</v>
      </c>
      <c r="C18" s="45"/>
      <c r="D18" s="45"/>
      <c r="E18" s="45"/>
      <c r="F18" s="47"/>
      <c r="G18" s="45"/>
      <c r="H18" s="45"/>
      <c r="I18" s="45">
        <f t="shared" si="2"/>
        <v>0</v>
      </c>
      <c r="J18" s="45">
        <f t="shared" si="2"/>
        <v>0</v>
      </c>
      <c r="K18" s="4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5" ht="16.8" x14ac:dyDescent="0.25">
      <c r="A19" s="1">
        <v>4</v>
      </c>
      <c r="B19" s="11" t="s">
        <v>186</v>
      </c>
      <c r="C19" s="45"/>
      <c r="D19" s="45"/>
      <c r="E19" s="45"/>
      <c r="F19" s="47"/>
      <c r="G19" s="45"/>
      <c r="H19" s="45"/>
      <c r="I19" s="45">
        <f t="shared" si="2"/>
        <v>0</v>
      </c>
      <c r="J19" s="45">
        <f t="shared" si="2"/>
        <v>0</v>
      </c>
      <c r="K19" s="45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5" ht="16.8" x14ac:dyDescent="0.25">
      <c r="A20" s="1">
        <v>5</v>
      </c>
      <c r="B20" s="11" t="s">
        <v>182</v>
      </c>
      <c r="C20" s="45"/>
      <c r="D20" s="45"/>
      <c r="E20" s="45"/>
      <c r="F20" s="47"/>
      <c r="G20" s="45"/>
      <c r="H20" s="45"/>
      <c r="I20" s="45">
        <f t="shared" si="2"/>
        <v>0</v>
      </c>
      <c r="J20" s="45">
        <f t="shared" si="2"/>
        <v>0</v>
      </c>
      <c r="K20" s="45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5" ht="16.8" x14ac:dyDescent="0.25">
      <c r="A21" s="1">
        <v>6</v>
      </c>
      <c r="B21" s="42" t="s">
        <v>117</v>
      </c>
      <c r="C21" s="47">
        <f>SUM(C16:C20)</f>
        <v>0</v>
      </c>
      <c r="D21" s="47">
        <f>SUM(D16:D20)</f>
        <v>0</v>
      </c>
      <c r="E21" s="47">
        <v>0</v>
      </c>
      <c r="F21" s="47">
        <f t="shared" ref="F21:K21" si="3">SUM(F16:F20)</f>
        <v>0</v>
      </c>
      <c r="G21" s="47">
        <f t="shared" si="3"/>
        <v>0</v>
      </c>
      <c r="H21" s="47">
        <f t="shared" si="3"/>
        <v>0</v>
      </c>
      <c r="I21" s="47">
        <f t="shared" si="3"/>
        <v>0</v>
      </c>
      <c r="J21" s="47">
        <f t="shared" si="3"/>
        <v>0</v>
      </c>
      <c r="K21" s="47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5" ht="13.8" x14ac:dyDescent="0.25">
      <c r="B22" s="69"/>
    </row>
    <row r="23" spans="1:25" ht="21" x14ac:dyDescent="0.4">
      <c r="B23" s="100" t="s">
        <v>162</v>
      </c>
      <c r="H23" s="1" t="s">
        <v>0</v>
      </c>
    </row>
    <row r="24" spans="1:25" ht="55.2" x14ac:dyDescent="0.25">
      <c r="B24" s="7" t="s">
        <v>1</v>
      </c>
      <c r="C24" s="8" t="s">
        <v>2</v>
      </c>
      <c r="D24" s="8" t="s">
        <v>70</v>
      </c>
      <c r="E24" s="8" t="s">
        <v>149</v>
      </c>
      <c r="F24" s="9" t="s">
        <v>74</v>
      </c>
      <c r="G24" s="9" t="s">
        <v>77</v>
      </c>
      <c r="H24" s="9" t="s">
        <v>139</v>
      </c>
      <c r="I24" s="9" t="s">
        <v>75</v>
      </c>
      <c r="J24" s="9" t="s">
        <v>78</v>
      </c>
      <c r="K24" s="9" t="s">
        <v>187</v>
      </c>
    </row>
    <row r="25" spans="1:25" ht="13.8" x14ac:dyDescent="0.25">
      <c r="B25" s="8" t="s">
        <v>6</v>
      </c>
      <c r="C25" s="8" t="s">
        <v>7</v>
      </c>
      <c r="D25" s="8" t="s">
        <v>8</v>
      </c>
      <c r="E25" s="8" t="s">
        <v>9</v>
      </c>
      <c r="F25" s="8" t="s">
        <v>10</v>
      </c>
      <c r="G25" s="8" t="s">
        <v>11</v>
      </c>
      <c r="H25" s="8" t="s">
        <v>12</v>
      </c>
      <c r="I25" s="8" t="s">
        <v>13</v>
      </c>
      <c r="J25" s="8" t="s">
        <v>14</v>
      </c>
      <c r="K25" s="8" t="s">
        <v>15</v>
      </c>
    </row>
    <row r="26" spans="1:25" ht="16.8" x14ac:dyDescent="0.25">
      <c r="A26" s="1">
        <v>1</v>
      </c>
      <c r="B26" s="53" t="s">
        <v>163</v>
      </c>
      <c r="C26" s="55"/>
      <c r="D26" s="55"/>
      <c r="E26" s="55"/>
      <c r="F26" s="59"/>
      <c r="G26" s="55">
        <f>C26</f>
        <v>0</v>
      </c>
      <c r="H26" s="55"/>
      <c r="I26" s="55">
        <f>C26</f>
        <v>0</v>
      </c>
      <c r="J26" s="55">
        <f>D26</f>
        <v>0</v>
      </c>
      <c r="K26" s="55">
        <f>E26</f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6.8" x14ac:dyDescent="0.25">
      <c r="A27" s="1">
        <v>2</v>
      </c>
      <c r="B27" s="53" t="s">
        <v>388</v>
      </c>
      <c r="C27" s="55"/>
      <c r="D27" s="55"/>
      <c r="E27" s="55"/>
      <c r="F27" s="59"/>
      <c r="G27" s="55">
        <f>C27</f>
        <v>0</v>
      </c>
      <c r="H27" s="55"/>
      <c r="I27" s="55"/>
      <c r="J27" s="55"/>
      <c r="K27" s="55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7.399999999999999" x14ac:dyDescent="0.25">
      <c r="A28" s="1">
        <v>3</v>
      </c>
      <c r="B28" s="58" t="s">
        <v>164</v>
      </c>
      <c r="C28" s="59">
        <f t="shared" ref="C28:K28" si="4">SUM(C26:C27)</f>
        <v>0</v>
      </c>
      <c r="D28" s="59">
        <f t="shared" si="4"/>
        <v>0</v>
      </c>
      <c r="E28" s="59">
        <f t="shared" si="4"/>
        <v>0</v>
      </c>
      <c r="F28" s="59">
        <f t="shared" si="4"/>
        <v>0</v>
      </c>
      <c r="G28" s="59">
        <f t="shared" si="4"/>
        <v>0</v>
      </c>
      <c r="H28" s="59">
        <f t="shared" si="4"/>
        <v>0</v>
      </c>
      <c r="I28" s="59">
        <f t="shared" si="4"/>
        <v>0</v>
      </c>
      <c r="J28" s="59">
        <f t="shared" si="4"/>
        <v>0</v>
      </c>
      <c r="K28" s="59">
        <f t="shared" si="4"/>
        <v>0</v>
      </c>
      <c r="L28" s="61"/>
      <c r="M28" s="61"/>
      <c r="N28" s="61"/>
      <c r="O28" s="61"/>
      <c r="P28" s="61"/>
      <c r="Q28" s="61"/>
      <c r="R28" s="102"/>
      <c r="S28" s="62"/>
      <c r="T28" s="62"/>
      <c r="U28" s="62"/>
      <c r="V28" s="62"/>
      <c r="W28" s="62"/>
      <c r="X28" s="62"/>
      <c r="Y28" s="62"/>
    </row>
    <row r="29" spans="1:25" ht="13.8" x14ac:dyDescent="0.25">
      <c r="B29" s="69"/>
    </row>
    <row r="30" spans="1:25" ht="55.2" x14ac:dyDescent="0.25">
      <c r="B30" s="7" t="s">
        <v>1</v>
      </c>
      <c r="C30" s="8" t="s">
        <v>2</v>
      </c>
      <c r="D30" s="8" t="s">
        <v>70</v>
      </c>
      <c r="E30" s="8" t="s">
        <v>149</v>
      </c>
      <c r="F30" s="9" t="s">
        <v>74</v>
      </c>
      <c r="G30" s="9" t="s">
        <v>77</v>
      </c>
      <c r="H30" s="9" t="s">
        <v>139</v>
      </c>
      <c r="I30" s="9" t="s">
        <v>75</v>
      </c>
      <c r="J30" s="9" t="s">
        <v>78</v>
      </c>
      <c r="K30" s="9" t="s">
        <v>187</v>
      </c>
    </row>
    <row r="31" spans="1:25" ht="16.8" x14ac:dyDescent="0.25">
      <c r="B31" s="8" t="s">
        <v>6</v>
      </c>
      <c r="C31" s="8" t="s">
        <v>7</v>
      </c>
      <c r="D31" s="8" t="s">
        <v>8</v>
      </c>
      <c r="E31" s="8" t="s">
        <v>9</v>
      </c>
      <c r="F31" s="8" t="s">
        <v>10</v>
      </c>
      <c r="G31" s="8" t="s">
        <v>11</v>
      </c>
      <c r="H31" s="8" t="s">
        <v>12</v>
      </c>
      <c r="I31" s="109" t="s">
        <v>13</v>
      </c>
      <c r="J31" s="109" t="s">
        <v>14</v>
      </c>
      <c r="K31" s="109" t="s">
        <v>15</v>
      </c>
    </row>
    <row r="32" spans="1:25" ht="16.8" x14ac:dyDescent="0.25">
      <c r="A32" s="1">
        <v>1</v>
      </c>
      <c r="B32" s="53" t="s">
        <v>165</v>
      </c>
      <c r="C32" s="55">
        <v>1000000</v>
      </c>
      <c r="D32" s="55">
        <v>24000</v>
      </c>
      <c r="E32" s="55">
        <v>24000</v>
      </c>
      <c r="F32" s="55">
        <f t="shared" ref="F32:H33" si="5">C32</f>
        <v>1000000</v>
      </c>
      <c r="G32" s="55">
        <f t="shared" si="5"/>
        <v>24000</v>
      </c>
      <c r="H32" s="55">
        <f t="shared" si="5"/>
        <v>24000</v>
      </c>
      <c r="I32" s="55"/>
      <c r="J32" s="55"/>
      <c r="K32" s="55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6.8" x14ac:dyDescent="0.25">
      <c r="B33" s="53" t="s">
        <v>441</v>
      </c>
      <c r="C33" s="55">
        <v>2032642</v>
      </c>
      <c r="D33" s="55">
        <v>2742000</v>
      </c>
      <c r="E33" s="55">
        <v>2742000</v>
      </c>
      <c r="F33" s="55">
        <f t="shared" si="5"/>
        <v>2032642</v>
      </c>
      <c r="G33" s="55">
        <f t="shared" si="5"/>
        <v>2742000</v>
      </c>
      <c r="H33" s="55">
        <f t="shared" si="5"/>
        <v>2742000</v>
      </c>
      <c r="I33" s="55"/>
      <c r="J33" s="55"/>
      <c r="K33" s="55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7.399999999999999" x14ac:dyDescent="0.25">
      <c r="A34" s="1">
        <v>2</v>
      </c>
      <c r="B34" s="58" t="s">
        <v>375</v>
      </c>
      <c r="C34" s="59">
        <f>SUM(C32:C33)</f>
        <v>3032642</v>
      </c>
      <c r="D34" s="59">
        <f t="shared" ref="D34:K34" si="6">SUM(D32:D33)</f>
        <v>2766000</v>
      </c>
      <c r="E34" s="59">
        <f t="shared" si="6"/>
        <v>2766000</v>
      </c>
      <c r="F34" s="59">
        <f t="shared" si="6"/>
        <v>3032642</v>
      </c>
      <c r="G34" s="59">
        <f t="shared" si="6"/>
        <v>2766000</v>
      </c>
      <c r="H34" s="59">
        <f t="shared" si="6"/>
        <v>2766000</v>
      </c>
      <c r="I34" s="59">
        <f t="shared" si="6"/>
        <v>0</v>
      </c>
      <c r="J34" s="59">
        <f t="shared" si="6"/>
        <v>0</v>
      </c>
      <c r="K34" s="59">
        <f t="shared" si="6"/>
        <v>0</v>
      </c>
      <c r="L34" s="61"/>
      <c r="M34" s="61"/>
      <c r="N34" s="61"/>
      <c r="O34" s="61"/>
      <c r="P34" s="61"/>
      <c r="Q34" s="61"/>
      <c r="R34" s="102"/>
      <c r="S34" s="62"/>
      <c r="T34" s="62"/>
      <c r="U34" s="62"/>
      <c r="V34" s="62"/>
      <c r="W34" s="62"/>
      <c r="X34" s="62"/>
      <c r="Y34" s="62"/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50" orientation="landscape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24"/>
  <sheetViews>
    <sheetView view="pageBreakPreview" zoomScale="77" zoomScaleNormal="75" zoomScaleSheetLayoutView="77" workbookViewId="0">
      <selection activeCell="I1" sqref="I1"/>
    </sheetView>
  </sheetViews>
  <sheetFormatPr defaultColWidth="9.109375" defaultRowHeight="13.2" x14ac:dyDescent="0.25"/>
  <cols>
    <col min="1" max="1" width="9.109375" style="1"/>
    <col min="2" max="2" width="73.109375" style="1" customWidth="1"/>
    <col min="3" max="5" width="17.88671875" style="1" customWidth="1"/>
    <col min="6" max="11" width="21.44140625" style="1" customWidth="1"/>
    <col min="12" max="16384" width="9.109375" style="1"/>
  </cols>
  <sheetData>
    <row r="1" spans="1:24" x14ac:dyDescent="0.25">
      <c r="C1" s="5"/>
      <c r="I1" s="207" t="s">
        <v>568</v>
      </c>
      <c r="J1" s="64"/>
    </row>
    <row r="2" spans="1:24" ht="20.399999999999999" x14ac:dyDescent="0.35">
      <c r="B2" s="35" t="s">
        <v>367</v>
      </c>
      <c r="I2" s="207"/>
    </row>
    <row r="3" spans="1:24" ht="20.399999999999999" x14ac:dyDescent="0.35">
      <c r="B3" s="35"/>
      <c r="I3" s="207" t="s">
        <v>95</v>
      </c>
    </row>
    <row r="4" spans="1:24" ht="55.2" x14ac:dyDescent="0.25">
      <c r="B4" s="7" t="s">
        <v>1</v>
      </c>
      <c r="C4" s="8" t="s">
        <v>2</v>
      </c>
      <c r="D4" s="8" t="s">
        <v>70</v>
      </c>
      <c r="E4" s="8" t="s">
        <v>189</v>
      </c>
      <c r="F4" s="9" t="s">
        <v>74</v>
      </c>
      <c r="G4" s="9" t="s">
        <v>77</v>
      </c>
      <c r="H4" s="9" t="s">
        <v>190</v>
      </c>
      <c r="I4" s="9" t="s">
        <v>75</v>
      </c>
      <c r="J4" s="9" t="s">
        <v>78</v>
      </c>
      <c r="K4" s="9" t="s">
        <v>191</v>
      </c>
    </row>
    <row r="5" spans="1:24" s="65" customFormat="1" ht="16.8" x14ac:dyDescent="0.25">
      <c r="B5" s="8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66" t="s">
        <v>12</v>
      </c>
      <c r="I5" s="8" t="s">
        <v>13</v>
      </c>
      <c r="J5" s="8" t="s">
        <v>14</v>
      </c>
      <c r="K5" s="8" t="s">
        <v>15</v>
      </c>
    </row>
    <row r="6" spans="1:24" ht="16.8" x14ac:dyDescent="0.25">
      <c r="A6" s="1">
        <v>1</v>
      </c>
      <c r="B6" s="67" t="s">
        <v>188</v>
      </c>
      <c r="C6" s="45">
        <v>200000</v>
      </c>
      <c r="D6" s="45">
        <v>12000</v>
      </c>
      <c r="E6" s="45">
        <v>12000</v>
      </c>
      <c r="F6" s="45">
        <f t="shared" ref="F6:H9" si="0">C6</f>
        <v>200000</v>
      </c>
      <c r="G6" s="45">
        <f t="shared" si="0"/>
        <v>12000</v>
      </c>
      <c r="H6" s="45">
        <f t="shared" si="0"/>
        <v>12000</v>
      </c>
      <c r="I6" s="45"/>
      <c r="J6" s="45"/>
      <c r="K6" s="4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6.8" x14ac:dyDescent="0.25">
      <c r="A7" s="1">
        <v>2</v>
      </c>
      <c r="B7" s="67" t="s">
        <v>384</v>
      </c>
      <c r="C7" s="45">
        <v>1100000</v>
      </c>
      <c r="D7" s="45">
        <v>1402500</v>
      </c>
      <c r="E7" s="45">
        <v>1402500</v>
      </c>
      <c r="F7" s="45">
        <f t="shared" si="0"/>
        <v>1100000</v>
      </c>
      <c r="G7" s="45">
        <f t="shared" si="0"/>
        <v>1402500</v>
      </c>
      <c r="H7" s="45">
        <f t="shared" si="0"/>
        <v>1402500</v>
      </c>
      <c r="I7" s="45"/>
      <c r="J7" s="45"/>
      <c r="K7" s="4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6.4" x14ac:dyDescent="0.25">
      <c r="A8" s="1">
        <v>3</v>
      </c>
      <c r="B8" s="67" t="s">
        <v>558</v>
      </c>
      <c r="C8" s="45">
        <v>4000000</v>
      </c>
      <c r="D8" s="45">
        <v>2720000</v>
      </c>
      <c r="E8" s="45">
        <v>2720000</v>
      </c>
      <c r="F8" s="45">
        <f t="shared" si="0"/>
        <v>4000000</v>
      </c>
      <c r="G8" s="45">
        <f>D8</f>
        <v>2720000</v>
      </c>
      <c r="H8" s="45">
        <f>E8</f>
        <v>2720000</v>
      </c>
      <c r="I8" s="45"/>
      <c r="J8" s="45"/>
      <c r="K8" s="4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26.4" x14ac:dyDescent="0.25">
      <c r="A9" s="1">
        <v>4</v>
      </c>
      <c r="B9" s="67" t="s">
        <v>385</v>
      </c>
      <c r="C9" s="45">
        <v>5000000</v>
      </c>
      <c r="D9" s="45">
        <v>0</v>
      </c>
      <c r="E9" s="45">
        <v>0</v>
      </c>
      <c r="F9" s="45">
        <f t="shared" si="0"/>
        <v>5000000</v>
      </c>
      <c r="G9" s="45">
        <f>D9</f>
        <v>0</v>
      </c>
      <c r="H9" s="45">
        <f>E9</f>
        <v>0</v>
      </c>
      <c r="I9" s="45"/>
      <c r="J9" s="45"/>
      <c r="K9" s="47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8" x14ac:dyDescent="0.25">
      <c r="A10" s="1">
        <v>5</v>
      </c>
      <c r="B10" s="68" t="s">
        <v>118</v>
      </c>
      <c r="C10" s="47">
        <f t="shared" ref="C10:K10" si="1">SUM(C6:C9)</f>
        <v>10300000</v>
      </c>
      <c r="D10" s="47">
        <f t="shared" si="1"/>
        <v>4134500</v>
      </c>
      <c r="E10" s="47">
        <f t="shared" si="1"/>
        <v>4134500</v>
      </c>
      <c r="F10" s="47">
        <f t="shared" si="1"/>
        <v>10300000</v>
      </c>
      <c r="G10" s="47">
        <f t="shared" si="1"/>
        <v>4134500</v>
      </c>
      <c r="H10" s="47">
        <f t="shared" si="1"/>
        <v>4134500</v>
      </c>
      <c r="I10" s="47">
        <f t="shared" si="1"/>
        <v>0</v>
      </c>
      <c r="J10" s="47">
        <f t="shared" si="1"/>
        <v>0</v>
      </c>
      <c r="K10" s="47">
        <f t="shared" si="1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8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24" ht="16.8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24" ht="16.8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24" ht="16.8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24" ht="16.8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24" ht="16.8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6.8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8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6.8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6.8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6.8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6.8" x14ac:dyDescent="0.25">
      <c r="B22" s="69"/>
      <c r="E22" s="2"/>
    </row>
    <row r="23" spans="1:12" ht="13.8" x14ac:dyDescent="0.25">
      <c r="B23" s="69"/>
    </row>
    <row r="24" spans="1:12" ht="13.8" x14ac:dyDescent="0.25">
      <c r="B24" s="69"/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47" orientation="landscape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27"/>
  <sheetViews>
    <sheetView view="pageBreakPreview" topLeftCell="C1" zoomScale="65" zoomScaleNormal="75" zoomScaleSheetLayoutView="65" workbookViewId="0">
      <selection activeCell="Q1" sqref="Q1"/>
    </sheetView>
  </sheetViews>
  <sheetFormatPr defaultColWidth="9.109375" defaultRowHeight="13.2" x14ac:dyDescent="0.25"/>
  <cols>
    <col min="1" max="1" width="7.44140625" style="1" customWidth="1"/>
    <col min="2" max="2" width="50" style="26" customWidth="1"/>
    <col min="3" max="8" width="19.44140625" style="5" customWidth="1"/>
    <col min="9" max="14" width="17.44140625" style="5" customWidth="1"/>
    <col min="15" max="15" width="19.44140625" style="5" customWidth="1"/>
    <col min="16" max="17" width="18.5546875" style="5" customWidth="1"/>
    <col min="18" max="20" width="19.44140625" style="5" customWidth="1"/>
    <col min="21" max="16384" width="9.109375" style="1"/>
  </cols>
  <sheetData>
    <row r="1" spans="1:20" ht="28.2" x14ac:dyDescent="0.5">
      <c r="B1" s="4"/>
      <c r="Q1" s="207" t="s">
        <v>569</v>
      </c>
      <c r="S1" s="1"/>
    </row>
    <row r="2" spans="1:20" ht="28.2" x14ac:dyDescent="0.5">
      <c r="B2" s="4"/>
      <c r="Q2" s="207"/>
    </row>
    <row r="3" spans="1:20" ht="20.399999999999999" x14ac:dyDescent="0.35">
      <c r="B3" s="6" t="s">
        <v>119</v>
      </c>
      <c r="Q3" s="207" t="s">
        <v>455</v>
      </c>
    </row>
    <row r="4" spans="1:20" ht="20.399999999999999" x14ac:dyDescent="0.35">
      <c r="B4" s="6"/>
      <c r="S4" s="5" t="s">
        <v>0</v>
      </c>
    </row>
    <row r="5" spans="1:20" ht="79.5" customHeight="1" x14ac:dyDescent="0.25">
      <c r="B5" s="7" t="s">
        <v>1</v>
      </c>
      <c r="C5" s="8" t="s">
        <v>2</v>
      </c>
      <c r="D5" s="8" t="s">
        <v>70</v>
      </c>
      <c r="E5" s="8" t="s">
        <v>206</v>
      </c>
      <c r="F5" s="8" t="s">
        <v>69</v>
      </c>
      <c r="G5" s="8" t="s">
        <v>71</v>
      </c>
      <c r="H5" s="8" t="s">
        <v>136</v>
      </c>
      <c r="I5" s="8" t="s">
        <v>3</v>
      </c>
      <c r="J5" s="8" t="s">
        <v>72</v>
      </c>
      <c r="K5" s="8" t="s">
        <v>137</v>
      </c>
      <c r="L5" s="8" t="s">
        <v>76</v>
      </c>
      <c r="M5" s="8" t="s">
        <v>73</v>
      </c>
      <c r="N5" s="8" t="s">
        <v>138</v>
      </c>
      <c r="O5" s="9" t="s">
        <v>4</v>
      </c>
      <c r="P5" s="9" t="s">
        <v>5</v>
      </c>
      <c r="Q5" s="9" t="s">
        <v>207</v>
      </c>
      <c r="R5" s="9" t="s">
        <v>74</v>
      </c>
      <c r="S5" s="9" t="s">
        <v>77</v>
      </c>
      <c r="T5" s="9" t="s">
        <v>205</v>
      </c>
    </row>
    <row r="6" spans="1:20" ht="14.4" x14ac:dyDescent="0.25">
      <c r="B6" s="38" t="s">
        <v>6</v>
      </c>
      <c r="C6" s="8" t="s">
        <v>7</v>
      </c>
      <c r="D6" s="38" t="s">
        <v>8</v>
      </c>
      <c r="E6" s="3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K6" s="8" t="s">
        <v>15</v>
      </c>
      <c r="L6" s="8" t="s">
        <v>16</v>
      </c>
      <c r="M6" s="8" t="s">
        <v>17</v>
      </c>
      <c r="N6" s="8" t="s">
        <v>18</v>
      </c>
      <c r="O6" s="8" t="s">
        <v>80</v>
      </c>
      <c r="P6" s="8" t="s">
        <v>81</v>
      </c>
      <c r="Q6" s="8" t="s">
        <v>141</v>
      </c>
      <c r="R6" s="8" t="s">
        <v>142</v>
      </c>
      <c r="S6" s="8" t="s">
        <v>143</v>
      </c>
      <c r="T6" s="8" t="s">
        <v>144</v>
      </c>
    </row>
    <row r="7" spans="1:20" ht="13.8" x14ac:dyDescent="0.25">
      <c r="A7" s="1">
        <v>1</v>
      </c>
      <c r="B7" s="103" t="s">
        <v>192</v>
      </c>
      <c r="C7" s="104">
        <v>3</v>
      </c>
      <c r="D7" s="104">
        <v>3</v>
      </c>
      <c r="E7" s="104">
        <v>3</v>
      </c>
      <c r="F7" s="104">
        <v>14</v>
      </c>
      <c r="G7" s="104">
        <v>14</v>
      </c>
      <c r="H7" s="104">
        <v>14</v>
      </c>
      <c r="I7" s="104">
        <v>3</v>
      </c>
      <c r="J7" s="104">
        <v>3</v>
      </c>
      <c r="K7" s="104">
        <v>3</v>
      </c>
      <c r="L7" s="104">
        <v>15</v>
      </c>
      <c r="M7" s="104">
        <v>15</v>
      </c>
      <c r="N7" s="104">
        <v>15</v>
      </c>
      <c r="O7" s="104">
        <f>C7+F7+I7+L7</f>
        <v>35</v>
      </c>
      <c r="P7" s="104">
        <f t="shared" ref="O7:Q8" si="0">D7+G7+J7+M7</f>
        <v>35</v>
      </c>
      <c r="Q7" s="104">
        <f t="shared" si="0"/>
        <v>35</v>
      </c>
      <c r="R7" s="104">
        <f>C7+F7+I7+L7</f>
        <v>35</v>
      </c>
      <c r="S7" s="104">
        <f>P7</f>
        <v>35</v>
      </c>
      <c r="T7" s="104">
        <f>Q7</f>
        <v>35</v>
      </c>
    </row>
    <row r="8" spans="1:20" ht="13.8" x14ac:dyDescent="0.25">
      <c r="A8" s="1">
        <v>2</v>
      </c>
      <c r="B8" s="103" t="s">
        <v>193</v>
      </c>
      <c r="C8" s="104">
        <v>1.75</v>
      </c>
      <c r="D8" s="104">
        <v>1.75</v>
      </c>
      <c r="E8" s="104">
        <v>1.75</v>
      </c>
      <c r="F8" s="104">
        <v>0</v>
      </c>
      <c r="G8" s="104">
        <v>0</v>
      </c>
      <c r="H8" s="104">
        <v>0</v>
      </c>
      <c r="I8" s="104">
        <v>19</v>
      </c>
      <c r="J8" s="104">
        <v>19</v>
      </c>
      <c r="K8" s="104">
        <v>19</v>
      </c>
      <c r="L8" s="104">
        <v>5</v>
      </c>
      <c r="M8" s="104">
        <v>5</v>
      </c>
      <c r="N8" s="104">
        <v>5</v>
      </c>
      <c r="O8" s="104">
        <f t="shared" si="0"/>
        <v>25.75</v>
      </c>
      <c r="P8" s="104">
        <f t="shared" si="0"/>
        <v>25.75</v>
      </c>
      <c r="Q8" s="104">
        <f t="shared" si="0"/>
        <v>25.75</v>
      </c>
      <c r="R8" s="104">
        <f>C8+F8+I8+L8</f>
        <v>25.75</v>
      </c>
      <c r="S8" s="104">
        <f>P8</f>
        <v>25.75</v>
      </c>
      <c r="T8" s="104">
        <f>Q8</f>
        <v>25.75</v>
      </c>
    </row>
    <row r="9" spans="1:20" s="106" customFormat="1" ht="15.6" x14ac:dyDescent="0.25">
      <c r="A9" s="1">
        <v>3</v>
      </c>
      <c r="B9" s="105" t="s">
        <v>120</v>
      </c>
      <c r="C9" s="254">
        <f>SUM(C7:C8)</f>
        <v>4.75</v>
      </c>
      <c r="D9" s="254">
        <f t="shared" ref="D9:E9" si="1">SUM(D7:D8)</f>
        <v>4.75</v>
      </c>
      <c r="E9" s="254">
        <f t="shared" si="1"/>
        <v>4.75</v>
      </c>
      <c r="F9" s="254">
        <f t="shared" ref="F9:G9" si="2">SUM(F7:F8)</f>
        <v>14</v>
      </c>
      <c r="G9" s="254">
        <f t="shared" si="2"/>
        <v>14</v>
      </c>
      <c r="H9" s="254">
        <f t="shared" ref="H9:J9" si="3">SUM(H7:H8)</f>
        <v>14</v>
      </c>
      <c r="I9" s="254">
        <f t="shared" si="3"/>
        <v>22</v>
      </c>
      <c r="J9" s="254">
        <f t="shared" si="3"/>
        <v>22</v>
      </c>
      <c r="K9" s="254">
        <f t="shared" ref="K9:M9" si="4">SUM(K7:K8)</f>
        <v>22</v>
      </c>
      <c r="L9" s="254">
        <f t="shared" si="4"/>
        <v>20</v>
      </c>
      <c r="M9" s="254">
        <f t="shared" si="4"/>
        <v>20</v>
      </c>
      <c r="N9" s="254">
        <f t="shared" ref="N9" si="5">SUM(N7:N8)</f>
        <v>20</v>
      </c>
      <c r="O9" s="110">
        <f t="shared" ref="O9:T9" si="6">SUM(O7:O8)</f>
        <v>60.75</v>
      </c>
      <c r="P9" s="110">
        <f t="shared" si="6"/>
        <v>60.75</v>
      </c>
      <c r="Q9" s="110">
        <f t="shared" si="6"/>
        <v>60.75</v>
      </c>
      <c r="R9" s="110">
        <f t="shared" si="6"/>
        <v>60.75</v>
      </c>
      <c r="S9" s="110">
        <f t="shared" si="6"/>
        <v>60.75</v>
      </c>
      <c r="T9" s="110">
        <f t="shared" si="6"/>
        <v>60.75</v>
      </c>
    </row>
    <row r="10" spans="1:20" s="106" customFormat="1" ht="15.6" x14ac:dyDescent="0.25">
      <c r="A10" s="30"/>
      <c r="B10" s="107"/>
      <c r="C10" s="5" t="s">
        <v>194</v>
      </c>
      <c r="D10" s="5"/>
      <c r="E10" s="5"/>
      <c r="F10" s="5" t="s">
        <v>195</v>
      </c>
      <c r="G10" s="5"/>
      <c r="H10" s="5"/>
      <c r="I10" s="5" t="s">
        <v>196</v>
      </c>
      <c r="J10" s="5"/>
      <c r="K10" s="5"/>
      <c r="L10" s="255" t="s">
        <v>447</v>
      </c>
      <c r="M10" s="5"/>
      <c r="N10" s="5"/>
      <c r="O10" s="108"/>
      <c r="P10" s="108"/>
      <c r="Q10" s="108"/>
      <c r="R10" s="108"/>
      <c r="S10" s="108"/>
      <c r="T10" s="108"/>
    </row>
    <row r="11" spans="1:20" s="5" customFormat="1" ht="15" x14ac:dyDescent="0.25">
      <c r="A11" s="1"/>
      <c r="B11" s="32"/>
      <c r="C11" s="5" t="s">
        <v>442</v>
      </c>
      <c r="F11" s="5" t="s">
        <v>197</v>
      </c>
      <c r="I11" s="5" t="s">
        <v>198</v>
      </c>
      <c r="L11" s="255" t="s">
        <v>448</v>
      </c>
    </row>
    <row r="12" spans="1:20" s="5" customFormat="1" ht="26.4" x14ac:dyDescent="0.25">
      <c r="A12" s="1"/>
      <c r="B12" s="32"/>
      <c r="C12" s="5" t="s">
        <v>200</v>
      </c>
      <c r="F12" s="5" t="s">
        <v>368</v>
      </c>
      <c r="I12" s="5" t="s">
        <v>199</v>
      </c>
      <c r="L12" s="255" t="s">
        <v>449</v>
      </c>
    </row>
    <row r="13" spans="1:20" s="5" customFormat="1" ht="15" x14ac:dyDescent="0.25">
      <c r="A13" s="1"/>
      <c r="B13" s="32"/>
      <c r="C13" s="5" t="s">
        <v>203</v>
      </c>
      <c r="F13" s="5" t="s">
        <v>389</v>
      </c>
      <c r="I13" s="5" t="s">
        <v>445</v>
      </c>
      <c r="L13" s="255" t="s">
        <v>450</v>
      </c>
    </row>
    <row r="14" spans="1:20" s="5" customFormat="1" ht="39.6" x14ac:dyDescent="0.25">
      <c r="A14" s="1"/>
      <c r="B14" s="32"/>
      <c r="C14" s="5" t="s">
        <v>443</v>
      </c>
      <c r="F14" s="33" t="s">
        <v>444</v>
      </c>
      <c r="G14" s="33"/>
      <c r="H14" s="33"/>
      <c r="I14" s="33" t="s">
        <v>446</v>
      </c>
      <c r="J14" s="33"/>
      <c r="K14" s="33"/>
      <c r="L14" s="75" t="s">
        <v>451</v>
      </c>
    </row>
    <row r="15" spans="1:20" s="5" customFormat="1" ht="26.4" x14ac:dyDescent="0.25">
      <c r="A15" s="1"/>
      <c r="B15" s="32"/>
      <c r="F15" s="5" t="s">
        <v>201</v>
      </c>
      <c r="L15" s="75" t="s">
        <v>452</v>
      </c>
    </row>
    <row r="16" spans="1:20" ht="15" x14ac:dyDescent="0.25">
      <c r="B16" s="32"/>
      <c r="F16" s="5" t="s">
        <v>202</v>
      </c>
      <c r="L16" s="255" t="s">
        <v>453</v>
      </c>
    </row>
    <row r="17" spans="2:8" ht="15" x14ac:dyDescent="0.25">
      <c r="B17" s="32"/>
      <c r="F17" s="5" t="s">
        <v>204</v>
      </c>
    </row>
    <row r="18" spans="2:8" ht="15" x14ac:dyDescent="0.25">
      <c r="B18" s="32"/>
      <c r="C18" s="33"/>
      <c r="D18" s="33"/>
      <c r="E18" s="33"/>
      <c r="F18" s="5" t="s">
        <v>390</v>
      </c>
      <c r="H18" s="33"/>
    </row>
    <row r="19" spans="2:8" ht="15" x14ac:dyDescent="0.25">
      <c r="B19" s="32"/>
      <c r="C19" s="33"/>
      <c r="D19" s="33"/>
      <c r="E19" s="33"/>
    </row>
    <row r="20" spans="2:8" ht="15" x14ac:dyDescent="0.25">
      <c r="B20" s="32"/>
    </row>
    <row r="21" spans="2:8" ht="15" x14ac:dyDescent="0.25">
      <c r="B21" s="32"/>
    </row>
    <row r="22" spans="2:8" ht="15" x14ac:dyDescent="0.25">
      <c r="B22" s="32"/>
    </row>
    <row r="23" spans="2:8" ht="15" x14ac:dyDescent="0.25">
      <c r="B23" s="32"/>
    </row>
    <row r="24" spans="2:8" ht="15" x14ac:dyDescent="0.25">
      <c r="B24" s="32"/>
    </row>
    <row r="25" spans="2:8" ht="15" x14ac:dyDescent="0.25">
      <c r="B25" s="32"/>
    </row>
    <row r="26" spans="2:8" ht="15" x14ac:dyDescent="0.25">
      <c r="B26" s="32"/>
    </row>
    <row r="27" spans="2:8" ht="15" x14ac:dyDescent="0.25">
      <c r="B27" s="32"/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33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5</vt:i4>
      </vt:variant>
    </vt:vector>
  </HeadingPairs>
  <TitlesOfParts>
    <vt:vector size="22" baseType="lpstr">
      <vt:lpstr>1 bevétel-kiadás</vt:lpstr>
      <vt:lpstr>2 helyi adó bev.</vt:lpstr>
      <vt:lpstr>3 tám.ért. bev-kiad.</vt:lpstr>
      <vt:lpstr>4 ktgvetési tám. bev.</vt:lpstr>
      <vt:lpstr>5 EU-s pr. bev-kiad.</vt:lpstr>
      <vt:lpstr>6 Ber-Felúj. kiad.</vt:lpstr>
      <vt:lpstr>7 átadott pénzeszk.</vt:lpstr>
      <vt:lpstr>8 ellátottak jutt.</vt:lpstr>
      <vt:lpstr>9 létszám</vt:lpstr>
      <vt:lpstr>10. Közvetett tám.</vt:lpstr>
      <vt:lpstr>11 ktgvetési mérleg</vt:lpstr>
      <vt:lpstr>12 Ei.felh.t., Pénzeszk.vált.</vt:lpstr>
      <vt:lpstr>13 Pénzm.kimutatás</vt:lpstr>
      <vt:lpstr>14 Eredménykim.</vt:lpstr>
      <vt:lpstr>15 Vagyonkim.</vt:lpstr>
      <vt:lpstr>16 Gördülő terv</vt:lpstr>
      <vt:lpstr>Munka1</vt:lpstr>
      <vt:lpstr>'1 bevétel-kiadás'!Nyomtatási_terület</vt:lpstr>
      <vt:lpstr>'3 tám.ért. bev-kiad.'!Nyomtatási_terület</vt:lpstr>
      <vt:lpstr>'6 Ber-Felúj. kiad.'!Nyomtatási_terület</vt:lpstr>
      <vt:lpstr>'7 átadott pénzeszk.'!Nyomtatási_terület</vt:lpstr>
      <vt:lpstr>'8 ellátottak jutt.'!Nyomtatási_terület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pugy</dc:creator>
  <cp:lastModifiedBy>jegyzo</cp:lastModifiedBy>
  <cp:lastPrinted>2018-04-25T11:46:31Z</cp:lastPrinted>
  <dcterms:created xsi:type="dcterms:W3CDTF">2013-02-08T06:30:04Z</dcterms:created>
  <dcterms:modified xsi:type="dcterms:W3CDTF">2018-05-07T08:12:35Z</dcterms:modified>
</cp:coreProperties>
</file>