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Dokumentumok\1.JEGYZOKONYVEK\KEPVISELO TESTULET\Jegyzokonyvek2025\0522\"/>
    </mc:Choice>
  </mc:AlternateContent>
  <bookViews>
    <workbookView xWindow="-120" yWindow="-120" windowWidth="24240" windowHeight="13140" tabRatio="857" firstSheet="7" activeTab="16"/>
  </bookViews>
  <sheets>
    <sheet name="1 bevétel-kiadás" sheetId="1" r:id="rId1"/>
    <sheet name="2 helyi adó bev." sheetId="2" r:id="rId2"/>
    <sheet name="3 tám.ért. bev-kiad." sheetId="3" r:id="rId3"/>
    <sheet name="4 ktgvetési tám. bev." sheetId="4" r:id="rId4"/>
    <sheet name="5 EU-s pr. bev-kiad." sheetId="5" r:id="rId5"/>
    <sheet name="6 Ber-Felúj. kiad." sheetId="6" r:id="rId6"/>
    <sheet name="7 átadott-átvett pénzeszk." sheetId="7" r:id="rId7"/>
    <sheet name="8 ellátottak jutt." sheetId="8" r:id="rId8"/>
    <sheet name="9 létszám" sheetId="9" r:id="rId9"/>
    <sheet name="10. Közvetett tám." sheetId="12" r:id="rId10"/>
    <sheet name="11 ktgvetési mérleg" sheetId="11" r:id="rId11"/>
    <sheet name="12 Ei.felh.t., Pénzeszk.vált." sheetId="13" r:id="rId12"/>
    <sheet name="13 Pénzm.kimutatás" sheetId="14" r:id="rId13"/>
    <sheet name="14 Eredménykim." sheetId="15" r:id="rId14"/>
    <sheet name="15 Vagyonkim." sheetId="16" r:id="rId15"/>
    <sheet name="16 Gördülő terv" sheetId="17" r:id="rId16"/>
    <sheet name="17 Közös hiv.fenntartás" sheetId="18" r:id="rId17"/>
    <sheet name="Munka1" sheetId="19" r:id="rId18"/>
  </sheets>
  <externalReferences>
    <externalReference r:id="rId19"/>
    <externalReference r:id="rId20"/>
  </externalReferences>
  <definedNames>
    <definedName name="_xlnm.Print_Area" localSheetId="0">'1 bevétel-kiadás'!$A$1:$W$67</definedName>
    <definedName name="_xlnm.Print_Area" localSheetId="12">'13 Pénzm.kimutatás'!$A$1:$E$50</definedName>
    <definedName name="_xlnm.Print_Area" localSheetId="14">'15 Vagyonkim.'!$A$1:$G$193</definedName>
    <definedName name="_xlnm.Print_Area" localSheetId="16">'17 Közös hiv.fenntartás'!$A$1:$I$63</definedName>
    <definedName name="_xlnm.Print_Area" localSheetId="2">'3 tám.ért. bev-kiad.'!$A$1:$Q$41</definedName>
    <definedName name="_xlnm.Print_Area" localSheetId="5">'6 Ber-Felúj. kiad.'!$A$1:$V$70</definedName>
    <definedName name="_xlnm.Print_Area" localSheetId="6">'7 átadott-átvett pénzeszk.'!$A$1:$K$39</definedName>
    <definedName name="_xlnm.Print_Area" localSheetId="7">'8 ellátottak jutt.'!$A$1:$L$16</definedName>
  </definedNames>
  <calcPr calcId="162913"/>
</workbook>
</file>

<file path=xl/calcChain.xml><?xml version="1.0" encoding="utf-8"?>
<calcChain xmlns="http://schemas.openxmlformats.org/spreadsheetml/2006/main">
  <c r="C56" i="18" l="1"/>
  <c r="C49" i="18"/>
  <c r="C58" i="18" s="1"/>
  <c r="C59" i="18" s="1"/>
  <c r="C61" i="18" s="1"/>
  <c r="D32" i="17" l="1"/>
  <c r="D39" i="17"/>
  <c r="E15" i="17"/>
  <c r="G23" i="17"/>
  <c r="F23" i="17"/>
  <c r="D14" i="17" l="1"/>
  <c r="D18" i="17"/>
  <c r="D28" i="17"/>
  <c r="D31" i="17" s="1"/>
  <c r="D43" i="17"/>
  <c r="D44" i="17" s="1"/>
  <c r="D53" i="17"/>
  <c r="D56" i="17" s="1"/>
  <c r="D59" i="17" s="1"/>
  <c r="D29" i="12"/>
  <c r="C29" i="12"/>
  <c r="D25" i="12"/>
  <c r="C25" i="12"/>
  <c r="D21" i="12"/>
  <c r="C21" i="12"/>
  <c r="D17" i="12"/>
  <c r="C17" i="12"/>
  <c r="D13" i="12"/>
  <c r="D30" i="12" s="1"/>
  <c r="C13" i="12"/>
  <c r="C30" i="12" s="1"/>
  <c r="K9" i="9"/>
  <c r="I9" i="9"/>
  <c r="H9" i="9"/>
  <c r="G9" i="9"/>
  <c r="F9" i="9"/>
  <c r="E9" i="9"/>
  <c r="D9" i="9"/>
  <c r="C9" i="9"/>
  <c r="E7" i="7"/>
  <c r="D7" i="7"/>
  <c r="C10" i="7"/>
  <c r="C7" i="7"/>
  <c r="M17" i="6"/>
  <c r="N17" i="6"/>
  <c r="O17" i="6"/>
  <c r="Q17" i="6"/>
  <c r="M18" i="6"/>
  <c r="N18" i="6"/>
  <c r="O18" i="6"/>
  <c r="Q18" i="6"/>
  <c r="L17" i="6"/>
  <c r="L18" i="6"/>
  <c r="S33" i="6"/>
  <c r="Q33" i="6"/>
  <c r="N33" i="6"/>
  <c r="M33" i="6"/>
  <c r="O33" i="6"/>
  <c r="I34" i="6"/>
  <c r="I32" i="6"/>
  <c r="I31" i="6"/>
  <c r="I30" i="6"/>
  <c r="I29" i="6"/>
  <c r="D46" i="17" l="1"/>
  <c r="D45" i="17"/>
  <c r="D19" i="17"/>
  <c r="D60" i="17"/>
  <c r="L33" i="6"/>
  <c r="E41" i="6" l="1"/>
  <c r="D41" i="6"/>
  <c r="E8" i="4"/>
  <c r="E9" i="4"/>
  <c r="E10" i="4"/>
  <c r="E11" i="4"/>
  <c r="E12" i="4"/>
  <c r="E13" i="4"/>
  <c r="E14" i="4"/>
  <c r="E7" i="4"/>
  <c r="D9" i="5"/>
  <c r="C9" i="5"/>
  <c r="E8" i="5"/>
  <c r="E9" i="5" s="1"/>
  <c r="G12" i="4"/>
  <c r="G13" i="4"/>
  <c r="G14" i="4"/>
  <c r="G15" i="4"/>
  <c r="F12" i="4"/>
  <c r="F13" i="4"/>
  <c r="F14" i="4"/>
  <c r="F15" i="4"/>
  <c r="G11" i="4"/>
  <c r="F11" i="4"/>
  <c r="G10" i="4"/>
  <c r="F10" i="4"/>
  <c r="G9" i="4"/>
  <c r="F9" i="4"/>
  <c r="G8" i="4"/>
  <c r="F8" i="4"/>
  <c r="G7" i="4"/>
  <c r="F7" i="4"/>
  <c r="E8" i="3" l="1"/>
  <c r="D8" i="3"/>
  <c r="C9" i="3"/>
  <c r="J53" i="17" l="1"/>
  <c r="J56" i="17" s="1"/>
  <c r="J59" i="17" s="1"/>
  <c r="J44" i="17"/>
  <c r="J43" i="17"/>
  <c r="J46" i="17" s="1"/>
  <c r="J39" i="17"/>
  <c r="J45" i="17" s="1"/>
  <c r="J31" i="17"/>
  <c r="J28" i="17"/>
  <c r="J19" i="17"/>
  <c r="J32" i="17" s="1"/>
  <c r="J18" i="17"/>
  <c r="J14" i="17"/>
  <c r="H41" i="17"/>
  <c r="H38" i="17"/>
  <c r="J60" i="17" l="1"/>
  <c r="E21" i="17" l="1"/>
  <c r="T52" i="1"/>
  <c r="E7" i="8"/>
  <c r="E9" i="8"/>
  <c r="D61" i="17" l="1"/>
  <c r="E22" i="7" l="1"/>
  <c r="D22" i="7"/>
  <c r="C22" i="7"/>
  <c r="C13" i="7"/>
  <c r="D13" i="7"/>
  <c r="E52" i="6"/>
  <c r="D52" i="6"/>
  <c r="P42" i="6"/>
  <c r="R42" i="6"/>
  <c r="T42" i="6"/>
  <c r="L35" i="6"/>
  <c r="M35" i="6"/>
  <c r="N35" i="6"/>
  <c r="O35" i="6"/>
  <c r="Q35" i="6"/>
  <c r="S35" i="6"/>
  <c r="L36" i="6"/>
  <c r="M36" i="6"/>
  <c r="N36" i="6"/>
  <c r="O36" i="6"/>
  <c r="Q36" i="6"/>
  <c r="S36" i="6"/>
  <c r="L37" i="6"/>
  <c r="M37" i="6"/>
  <c r="N37" i="6"/>
  <c r="O37" i="6"/>
  <c r="Q37" i="6"/>
  <c r="S37" i="6"/>
  <c r="L38" i="6"/>
  <c r="M38" i="6"/>
  <c r="N38" i="6"/>
  <c r="O38" i="6"/>
  <c r="Q38" i="6"/>
  <c r="S38" i="6"/>
  <c r="L39" i="6"/>
  <c r="M39" i="6"/>
  <c r="N39" i="6"/>
  <c r="O39" i="6"/>
  <c r="Q39" i="6"/>
  <c r="S39" i="6"/>
  <c r="L20" i="6"/>
  <c r="M20" i="6"/>
  <c r="N20" i="6"/>
  <c r="O20" i="6"/>
  <c r="Q20" i="6"/>
  <c r="S20" i="6"/>
  <c r="L22" i="6"/>
  <c r="M22" i="6"/>
  <c r="N22" i="6"/>
  <c r="O22" i="6"/>
  <c r="Q22" i="6"/>
  <c r="S22" i="6"/>
  <c r="L23" i="6"/>
  <c r="M23" i="6"/>
  <c r="N23" i="6"/>
  <c r="O23" i="6"/>
  <c r="Q23" i="6"/>
  <c r="S23" i="6"/>
  <c r="L24" i="6"/>
  <c r="M24" i="6"/>
  <c r="N24" i="6"/>
  <c r="O24" i="6"/>
  <c r="Q24" i="6"/>
  <c r="S24" i="6"/>
  <c r="L25" i="6"/>
  <c r="M25" i="6"/>
  <c r="N25" i="6"/>
  <c r="O25" i="6"/>
  <c r="Q25" i="6"/>
  <c r="S25" i="6"/>
  <c r="L26" i="6"/>
  <c r="M26" i="6"/>
  <c r="N26" i="6"/>
  <c r="O26" i="6"/>
  <c r="Q26" i="6"/>
  <c r="S26" i="6"/>
  <c r="L27" i="6"/>
  <c r="M27" i="6"/>
  <c r="N27" i="6"/>
  <c r="O27" i="6"/>
  <c r="Q27" i="6"/>
  <c r="S27" i="6"/>
  <c r="L29" i="6"/>
  <c r="M29" i="6"/>
  <c r="N29" i="6"/>
  <c r="O29" i="6"/>
  <c r="Q29" i="6"/>
  <c r="S29" i="6"/>
  <c r="L30" i="6"/>
  <c r="M30" i="6"/>
  <c r="O30" i="6"/>
  <c r="Q30" i="6"/>
  <c r="M31" i="6"/>
  <c r="N31" i="6"/>
  <c r="Q31" i="6"/>
  <c r="S31" i="6"/>
  <c r="M32" i="6"/>
  <c r="N32" i="6"/>
  <c r="Q32" i="6"/>
  <c r="S32" i="6"/>
  <c r="L34" i="6"/>
  <c r="M34" i="6"/>
  <c r="N34" i="6"/>
  <c r="O34" i="6"/>
  <c r="Q34" i="6"/>
  <c r="S34" i="6"/>
  <c r="J42" i="6"/>
  <c r="H42" i="6"/>
  <c r="G42" i="6"/>
  <c r="L32" i="6"/>
  <c r="O31" i="6"/>
  <c r="E42" i="6"/>
  <c r="D42" i="6"/>
  <c r="E13" i="7" l="1"/>
  <c r="C52" i="6"/>
  <c r="L31" i="6"/>
  <c r="S30" i="6"/>
  <c r="O32" i="6"/>
  <c r="N30" i="6"/>
  <c r="K42" i="6"/>
  <c r="E36" i="3" l="1"/>
  <c r="E39" i="3"/>
  <c r="D36" i="3"/>
  <c r="D39" i="3"/>
  <c r="D10" i="3"/>
  <c r="E10" i="3" s="1"/>
  <c r="C40" i="1" l="1"/>
  <c r="Q62" i="1" l="1"/>
  <c r="V62" i="1" s="1"/>
  <c r="P62" i="1"/>
  <c r="T62" i="1" s="1"/>
  <c r="O62" i="1"/>
  <c r="O63" i="1"/>
  <c r="N9" i="9"/>
  <c r="M9" i="9"/>
  <c r="L9" i="9"/>
  <c r="J9" i="9"/>
  <c r="C11" i="8"/>
  <c r="D11" i="8"/>
  <c r="H35" i="7"/>
  <c r="G35" i="7"/>
  <c r="F35" i="7"/>
  <c r="K9" i="7"/>
  <c r="K10" i="7"/>
  <c r="K11" i="7"/>
  <c r="K12" i="7"/>
  <c r="J9" i="7"/>
  <c r="J10" i="7"/>
  <c r="J11" i="7"/>
  <c r="J12" i="7"/>
  <c r="I8" i="7"/>
  <c r="I10" i="7"/>
  <c r="I11" i="7"/>
  <c r="I12" i="7"/>
  <c r="I9" i="7"/>
  <c r="J13" i="7"/>
  <c r="I7" i="7"/>
  <c r="J7" i="7"/>
  <c r="K7" i="7"/>
  <c r="I38" i="11" l="1"/>
  <c r="I13" i="7"/>
  <c r="H38" i="11"/>
  <c r="J8" i="7"/>
  <c r="K13" i="7" l="1"/>
  <c r="K8" i="7"/>
  <c r="N48" i="6" l="1"/>
  <c r="S48" i="6" s="1"/>
  <c r="N49" i="6"/>
  <c r="S49" i="6" s="1"/>
  <c r="N50" i="6"/>
  <c r="S50" i="6" s="1"/>
  <c r="N51" i="6"/>
  <c r="S51" i="6" s="1"/>
  <c r="M48" i="6"/>
  <c r="Q48" i="6" s="1"/>
  <c r="M49" i="6"/>
  <c r="Q49" i="6" s="1"/>
  <c r="M50" i="6"/>
  <c r="Q50" i="6" s="1"/>
  <c r="M51" i="6"/>
  <c r="Q51" i="6" s="1"/>
  <c r="L49" i="6"/>
  <c r="O49" i="6" s="1"/>
  <c r="L50" i="6"/>
  <c r="O50" i="6" s="1"/>
  <c r="M9" i="3"/>
  <c r="C26" i="3"/>
  <c r="O16" i="3"/>
  <c r="P16" i="3"/>
  <c r="Q16" i="3"/>
  <c r="L9" i="3"/>
  <c r="S61" i="1"/>
  <c r="U61" i="1"/>
  <c r="W61" i="1"/>
  <c r="D61" i="1"/>
  <c r="E61" i="1"/>
  <c r="F61" i="1"/>
  <c r="G61" i="1"/>
  <c r="H61" i="1"/>
  <c r="I61" i="1"/>
  <c r="J61" i="1"/>
  <c r="K61" i="1"/>
  <c r="L61" i="1"/>
  <c r="M61" i="1"/>
  <c r="N61" i="1"/>
  <c r="C61" i="1"/>
  <c r="L51" i="6" l="1"/>
  <c r="L48" i="6"/>
  <c r="O48" i="6" s="1"/>
  <c r="P21" i="1" l="1"/>
  <c r="D19" i="11" s="1"/>
  <c r="H7" i="8"/>
  <c r="H8" i="8"/>
  <c r="H9" i="8"/>
  <c r="H10" i="8"/>
  <c r="G7" i="8"/>
  <c r="G8" i="8"/>
  <c r="G9" i="8"/>
  <c r="G10" i="8"/>
  <c r="E11" i="8"/>
  <c r="I11" i="8"/>
  <c r="J11" i="8"/>
  <c r="K11" i="8"/>
  <c r="F8" i="8"/>
  <c r="F9" i="8"/>
  <c r="F10" i="8"/>
  <c r="E30" i="7"/>
  <c r="I41" i="6"/>
  <c r="I42" i="6" s="1"/>
  <c r="F41" i="6"/>
  <c r="F42" i="6" s="1"/>
  <c r="I39" i="3"/>
  <c r="C42" i="6" l="1"/>
  <c r="R52" i="1" l="1"/>
  <c r="R45" i="1"/>
  <c r="O45" i="1"/>
  <c r="V26" i="1"/>
  <c r="G48" i="17" s="1"/>
  <c r="T26" i="1"/>
  <c r="F48" i="17" s="1"/>
  <c r="R26" i="1"/>
  <c r="E48" i="17" s="1"/>
  <c r="Q26" i="1"/>
  <c r="E27" i="11" s="1"/>
  <c r="P26" i="1"/>
  <c r="D27" i="11" s="1"/>
  <c r="O26" i="1"/>
  <c r="C27" i="11" s="1"/>
  <c r="D11" i="2"/>
  <c r="E11" i="2"/>
  <c r="C11" i="2"/>
  <c r="C12" i="11" l="1"/>
  <c r="D30" i="7"/>
  <c r="F40" i="3" l="1"/>
  <c r="G40" i="3"/>
  <c r="H40" i="3"/>
  <c r="L40" i="3"/>
  <c r="M40" i="3"/>
  <c r="N40" i="3"/>
  <c r="D40" i="3"/>
  <c r="E40" i="3"/>
  <c r="C40" i="3"/>
  <c r="K39" i="3"/>
  <c r="J39" i="3"/>
  <c r="H23" i="3"/>
  <c r="G23" i="3"/>
  <c r="Q44" i="1"/>
  <c r="V44" i="1" s="1"/>
  <c r="E55" i="1"/>
  <c r="D55" i="1"/>
  <c r="C55" i="1"/>
  <c r="E48" i="1"/>
  <c r="E41" i="1"/>
  <c r="D48" i="1"/>
  <c r="C48" i="1"/>
  <c r="D41" i="1"/>
  <c r="C41" i="1"/>
  <c r="E8" i="1"/>
  <c r="D8" i="1"/>
  <c r="C8" i="1"/>
  <c r="C18" i="1" s="1"/>
  <c r="L47" i="6" l="1"/>
  <c r="O47" i="6" s="1"/>
  <c r="F52" i="6"/>
  <c r="G52" i="6"/>
  <c r="H52" i="6"/>
  <c r="I52" i="6"/>
  <c r="J52" i="6"/>
  <c r="K52" i="6"/>
  <c r="S59" i="6"/>
  <c r="S58" i="6"/>
  <c r="Q59" i="6"/>
  <c r="Q58" i="6"/>
  <c r="O59" i="6"/>
  <c r="O58" i="6"/>
  <c r="N59" i="6"/>
  <c r="M59" i="6"/>
  <c r="N58" i="6"/>
  <c r="M58" i="6"/>
  <c r="L59" i="6"/>
  <c r="L58" i="6"/>
  <c r="N47" i="6"/>
  <c r="S47" i="6" s="1"/>
  <c r="M47" i="6"/>
  <c r="Q47" i="6" s="1"/>
  <c r="F60" i="6"/>
  <c r="F63" i="6" s="1"/>
  <c r="G60" i="6"/>
  <c r="G63" i="6" s="1"/>
  <c r="H60" i="6"/>
  <c r="H63" i="6" s="1"/>
  <c r="I60" i="6"/>
  <c r="J60" i="6"/>
  <c r="K60" i="6"/>
  <c r="P60" i="6"/>
  <c r="P63" i="6" s="1"/>
  <c r="R60" i="6"/>
  <c r="R63" i="6" s="1"/>
  <c r="T60" i="6"/>
  <c r="T63" i="6" s="1"/>
  <c r="D60" i="6"/>
  <c r="D63" i="6" s="1"/>
  <c r="C60" i="6"/>
  <c r="C63" i="6" s="1"/>
  <c r="E60" i="6"/>
  <c r="E63" i="6" s="1"/>
  <c r="S8" i="6"/>
  <c r="S9" i="6"/>
  <c r="S10" i="6"/>
  <c r="S11" i="6"/>
  <c r="S12" i="6"/>
  <c r="S13" i="6"/>
  <c r="S14" i="6"/>
  <c r="S15" i="6"/>
  <c r="S16" i="6"/>
  <c r="S19" i="6"/>
  <c r="S40" i="6"/>
  <c r="S41" i="6"/>
  <c r="Q8" i="6"/>
  <c r="Q9" i="6"/>
  <c r="Q10" i="6"/>
  <c r="Q11" i="6"/>
  <c r="Q12" i="6"/>
  <c r="Q13" i="6"/>
  <c r="Q14" i="6"/>
  <c r="Q15" i="6"/>
  <c r="Q16" i="6"/>
  <c r="Q19" i="6"/>
  <c r="Q40" i="6"/>
  <c r="Q41" i="6"/>
  <c r="O8" i="6"/>
  <c r="O9" i="6"/>
  <c r="O10" i="6"/>
  <c r="O11" i="6"/>
  <c r="O12" i="6"/>
  <c r="O13" i="6"/>
  <c r="O14" i="6"/>
  <c r="O15" i="6"/>
  <c r="O16" i="6"/>
  <c r="O19" i="6"/>
  <c r="O40" i="6"/>
  <c r="O41" i="6"/>
  <c r="N8" i="6"/>
  <c r="N9" i="6"/>
  <c r="N10" i="6"/>
  <c r="N11" i="6"/>
  <c r="N12" i="6"/>
  <c r="N13" i="6"/>
  <c r="N14" i="6"/>
  <c r="N15" i="6"/>
  <c r="N16" i="6"/>
  <c r="N19" i="6"/>
  <c r="N40" i="6"/>
  <c r="N41" i="6"/>
  <c r="M8" i="6"/>
  <c r="M9" i="6"/>
  <c r="M10" i="6"/>
  <c r="M11" i="6"/>
  <c r="M12" i="6"/>
  <c r="M13" i="6"/>
  <c r="M14" i="6"/>
  <c r="M15" i="6"/>
  <c r="M16" i="6"/>
  <c r="M19" i="6"/>
  <c r="M40" i="6"/>
  <c r="M41" i="6"/>
  <c r="M7" i="6"/>
  <c r="L8" i="6"/>
  <c r="L9" i="6"/>
  <c r="L10" i="6"/>
  <c r="L11" i="6"/>
  <c r="L12" i="6"/>
  <c r="L13" i="6"/>
  <c r="L14" i="6"/>
  <c r="L15" i="6"/>
  <c r="L16" i="6"/>
  <c r="L19" i="6"/>
  <c r="L40" i="6"/>
  <c r="L41" i="6"/>
  <c r="S7" i="6"/>
  <c r="Q7" i="6"/>
  <c r="O7" i="6"/>
  <c r="N7" i="6"/>
  <c r="L7" i="6"/>
  <c r="L42" i="6" l="1"/>
  <c r="M42" i="6"/>
  <c r="Q42" i="6"/>
  <c r="O42" i="6"/>
  <c r="N42" i="6"/>
  <c r="S42" i="6"/>
  <c r="K63" i="6"/>
  <c r="M60" i="6"/>
  <c r="J63" i="6"/>
  <c r="N60" i="6"/>
  <c r="I63" i="6"/>
  <c r="L60" i="6"/>
  <c r="O60" i="6"/>
  <c r="Q60" i="6"/>
  <c r="S60" i="6"/>
  <c r="M52" i="6"/>
  <c r="K36" i="3"/>
  <c r="J36" i="3"/>
  <c r="N9" i="3"/>
  <c r="I16" i="3"/>
  <c r="J16" i="3"/>
  <c r="K16" i="3"/>
  <c r="K41" i="1"/>
  <c r="D16" i="3"/>
  <c r="E16" i="3"/>
  <c r="F16" i="3"/>
  <c r="G16" i="3"/>
  <c r="H16" i="3"/>
  <c r="N11" i="3"/>
  <c r="N12" i="3"/>
  <c r="N13" i="3"/>
  <c r="N14" i="3"/>
  <c r="N15" i="3"/>
  <c r="N6" i="3"/>
  <c r="N7" i="3"/>
  <c r="N8" i="3"/>
  <c r="M11" i="3"/>
  <c r="M12" i="3"/>
  <c r="M13" i="3"/>
  <c r="M14" i="3"/>
  <c r="M15" i="3"/>
  <c r="M6" i="3"/>
  <c r="M7" i="3"/>
  <c r="M8" i="3"/>
  <c r="L11" i="3"/>
  <c r="L12" i="3"/>
  <c r="L13" i="3"/>
  <c r="L14" i="3"/>
  <c r="L15" i="3"/>
  <c r="L6" i="3"/>
  <c r="L7" i="3"/>
  <c r="L8" i="3"/>
  <c r="N10" i="3"/>
  <c r="M10" i="3"/>
  <c r="L10" i="3"/>
  <c r="C16" i="3"/>
  <c r="G8" i="1"/>
  <c r="G18" i="1" s="1"/>
  <c r="F8" i="1"/>
  <c r="F18" i="1" s="1"/>
  <c r="F24" i="1"/>
  <c r="G24" i="1"/>
  <c r="F41" i="1"/>
  <c r="G41" i="1"/>
  <c r="F48" i="1"/>
  <c r="G48" i="1"/>
  <c r="F51" i="1"/>
  <c r="F54" i="1"/>
  <c r="G54" i="1"/>
  <c r="F55" i="1"/>
  <c r="F59" i="1" s="1"/>
  <c r="G55" i="1"/>
  <c r="M63" i="6" l="1"/>
  <c r="G51" i="1"/>
  <c r="G60" i="1" s="1"/>
  <c r="G59" i="1"/>
  <c r="F60" i="1"/>
  <c r="F64" i="1" s="1"/>
  <c r="G25" i="1"/>
  <c r="G29" i="1" s="1"/>
  <c r="F25" i="1"/>
  <c r="F29" i="1" s="1"/>
  <c r="F31" i="1" s="1"/>
  <c r="L16" i="3"/>
  <c r="M16" i="3"/>
  <c r="N16" i="3"/>
  <c r="G64" i="1" l="1"/>
  <c r="O77" i="13" s="1"/>
  <c r="G39" i="11"/>
  <c r="E77" i="13" l="1"/>
  <c r="G77" i="13"/>
  <c r="L77" i="13"/>
  <c r="C77" i="13"/>
  <c r="F77" i="13"/>
  <c r="H77" i="13"/>
  <c r="D77" i="13"/>
  <c r="K77" i="13"/>
  <c r="J77" i="13"/>
  <c r="I77" i="13"/>
  <c r="N77" i="13"/>
  <c r="M77" i="13"/>
  <c r="G31" i="1"/>
  <c r="K19" i="7"/>
  <c r="D26" i="3" l="1"/>
  <c r="H22" i="3"/>
  <c r="F22" i="3"/>
  <c r="G22" i="3"/>
  <c r="H6" i="2"/>
  <c r="H7" i="2"/>
  <c r="F10" i="2"/>
  <c r="G10" i="2"/>
  <c r="H10" i="2"/>
  <c r="O7" i="1" l="1"/>
  <c r="C6" i="11" s="1"/>
  <c r="O39" i="1"/>
  <c r="I14" i="17" l="1"/>
  <c r="H14" i="17"/>
  <c r="O7" i="9" l="1"/>
  <c r="F7" i="8" l="1"/>
  <c r="D37" i="7"/>
  <c r="E37" i="7"/>
  <c r="I37" i="7"/>
  <c r="J37" i="7"/>
  <c r="K37" i="7"/>
  <c r="C37" i="7"/>
  <c r="F36" i="7"/>
  <c r="G36" i="7"/>
  <c r="H36" i="7"/>
  <c r="H18" i="17" l="1"/>
  <c r="H19" i="17" s="1"/>
  <c r="I18" i="17"/>
  <c r="I19" i="17" s="1"/>
  <c r="H28" i="17"/>
  <c r="H31" i="17" s="1"/>
  <c r="I28" i="17"/>
  <c r="I31" i="17" s="1"/>
  <c r="H39" i="17"/>
  <c r="I39" i="17"/>
  <c r="I45" i="17" s="1"/>
  <c r="H43" i="17"/>
  <c r="I43" i="17"/>
  <c r="H53" i="17"/>
  <c r="H56" i="17" s="1"/>
  <c r="H59" i="17" s="1"/>
  <c r="I53" i="17"/>
  <c r="I56" i="17" s="1"/>
  <c r="I59" i="17" s="1"/>
  <c r="G6" i="11"/>
  <c r="H6" i="11"/>
  <c r="G7" i="11"/>
  <c r="H7" i="11"/>
  <c r="I7" i="11"/>
  <c r="G8" i="11"/>
  <c r="I8" i="11"/>
  <c r="D7" i="11"/>
  <c r="C8" i="11"/>
  <c r="D8" i="11"/>
  <c r="E8" i="11"/>
  <c r="C9" i="11"/>
  <c r="E9" i="11"/>
  <c r="G11" i="11"/>
  <c r="C10" i="11"/>
  <c r="D10" i="11"/>
  <c r="E10" i="11"/>
  <c r="G12" i="11"/>
  <c r="H12" i="11"/>
  <c r="E11" i="11"/>
  <c r="G13" i="11"/>
  <c r="H13" i="11"/>
  <c r="I13" i="11"/>
  <c r="D12" i="11"/>
  <c r="E12" i="11"/>
  <c r="G14" i="11"/>
  <c r="H14" i="11"/>
  <c r="G15" i="11"/>
  <c r="H15" i="11"/>
  <c r="I15" i="11"/>
  <c r="G16" i="11"/>
  <c r="H16" i="11"/>
  <c r="I16" i="11"/>
  <c r="E15" i="11"/>
  <c r="G18" i="11"/>
  <c r="H18" i="11"/>
  <c r="G22" i="11"/>
  <c r="H22" i="11"/>
  <c r="I22" i="11"/>
  <c r="G25" i="11"/>
  <c r="C20" i="11"/>
  <c r="E20" i="11"/>
  <c r="H30" i="11"/>
  <c r="I30" i="11"/>
  <c r="C25" i="11"/>
  <c r="D25" i="11"/>
  <c r="E25" i="11"/>
  <c r="G35" i="11"/>
  <c r="H35" i="11"/>
  <c r="I35" i="11"/>
  <c r="P7" i="9"/>
  <c r="S7" i="9" s="1"/>
  <c r="Q7" i="9"/>
  <c r="T7" i="9" s="1"/>
  <c r="R7" i="9"/>
  <c r="O8" i="9"/>
  <c r="O9" i="9" s="1"/>
  <c r="P8" i="9"/>
  <c r="S8" i="9" s="1"/>
  <c r="Q8" i="9"/>
  <c r="T8" i="9" s="1"/>
  <c r="R8" i="9"/>
  <c r="F6" i="8"/>
  <c r="F11" i="8" s="1"/>
  <c r="G6" i="8"/>
  <c r="G11" i="8" s="1"/>
  <c r="H6" i="8"/>
  <c r="H11" i="8" s="1"/>
  <c r="I17" i="7"/>
  <c r="J17" i="7"/>
  <c r="I18" i="7"/>
  <c r="J18" i="7"/>
  <c r="I19" i="7"/>
  <c r="J19" i="7"/>
  <c r="I20" i="7"/>
  <c r="J20" i="7"/>
  <c r="I21" i="7"/>
  <c r="J21" i="7"/>
  <c r="F22" i="7"/>
  <c r="G22" i="7"/>
  <c r="H22" i="7"/>
  <c r="K22" i="7"/>
  <c r="I30" i="7"/>
  <c r="J30" i="7"/>
  <c r="K30" i="7"/>
  <c r="C30" i="7"/>
  <c r="F30" i="7"/>
  <c r="H30" i="7"/>
  <c r="F34" i="7"/>
  <c r="F37" i="7" s="1"/>
  <c r="G34" i="7"/>
  <c r="G37" i="7" s="1"/>
  <c r="H34" i="7"/>
  <c r="H37" i="7" s="1"/>
  <c r="O51" i="6"/>
  <c r="N52" i="6"/>
  <c r="N63" i="6" s="1"/>
  <c r="F21" i="3"/>
  <c r="G21" i="3"/>
  <c r="H21" i="3"/>
  <c r="C28" i="3"/>
  <c r="E26" i="3"/>
  <c r="E28" i="3" s="1"/>
  <c r="I26" i="3"/>
  <c r="I28" i="3" s="1"/>
  <c r="J26" i="3"/>
  <c r="J28" i="3" s="1"/>
  <c r="K26" i="3"/>
  <c r="K28" i="3" s="1"/>
  <c r="D28" i="3"/>
  <c r="I35" i="3"/>
  <c r="J35" i="3"/>
  <c r="K35" i="3"/>
  <c r="I36" i="3"/>
  <c r="I37" i="3"/>
  <c r="J37" i="3"/>
  <c r="K37" i="3"/>
  <c r="I38" i="3"/>
  <c r="J38" i="3"/>
  <c r="K38" i="3"/>
  <c r="F6" i="2"/>
  <c r="G6" i="2"/>
  <c r="F7" i="2"/>
  <c r="G7" i="2"/>
  <c r="F8" i="2"/>
  <c r="G8" i="2"/>
  <c r="H8" i="2"/>
  <c r="F9" i="2"/>
  <c r="G9" i="2"/>
  <c r="H9" i="2"/>
  <c r="P7" i="1"/>
  <c r="D6" i="11" s="1"/>
  <c r="Q7" i="1"/>
  <c r="E6" i="11" s="1"/>
  <c r="R7" i="1"/>
  <c r="E37" i="17" s="1"/>
  <c r="T7" i="1"/>
  <c r="F37" i="17" s="1"/>
  <c r="V7" i="1"/>
  <c r="G37" i="17" s="1"/>
  <c r="H8" i="1"/>
  <c r="H18" i="1" s="1"/>
  <c r="I8" i="1"/>
  <c r="J8" i="1"/>
  <c r="P8" i="1" s="1"/>
  <c r="K8" i="1"/>
  <c r="K18" i="1" s="1"/>
  <c r="L8" i="1"/>
  <c r="L18" i="1" s="1"/>
  <c r="M8" i="1"/>
  <c r="N8" i="1"/>
  <c r="O9" i="1"/>
  <c r="P9" i="1"/>
  <c r="Q9" i="1"/>
  <c r="R9" i="1"/>
  <c r="T9" i="1"/>
  <c r="V9" i="1"/>
  <c r="O10" i="1"/>
  <c r="P10" i="1"/>
  <c r="Q10" i="1"/>
  <c r="R10" i="1"/>
  <c r="T10" i="1"/>
  <c r="V10" i="1"/>
  <c r="O11" i="1"/>
  <c r="P11" i="1"/>
  <c r="Q11" i="1"/>
  <c r="R11" i="1"/>
  <c r="T11" i="1"/>
  <c r="V11" i="1"/>
  <c r="O12" i="1"/>
  <c r="C11" i="11" s="1"/>
  <c r="P12" i="1"/>
  <c r="D11" i="11" s="1"/>
  <c r="Q12" i="1"/>
  <c r="R12" i="1"/>
  <c r="T12" i="1"/>
  <c r="V12" i="1"/>
  <c r="O13" i="1"/>
  <c r="P13" i="1"/>
  <c r="Q13" i="1"/>
  <c r="R13" i="1"/>
  <c r="T13" i="1"/>
  <c r="V13" i="1"/>
  <c r="O14" i="1"/>
  <c r="P14" i="1"/>
  <c r="Q14" i="1"/>
  <c r="R14" i="1"/>
  <c r="E34" i="17" s="1"/>
  <c r="T14" i="1"/>
  <c r="F34" i="17" s="1"/>
  <c r="V14" i="1"/>
  <c r="G34" i="17" s="1"/>
  <c r="O15" i="1"/>
  <c r="C13" i="11" s="1"/>
  <c r="P15" i="1"/>
  <c r="D13" i="11" s="1"/>
  <c r="Q15" i="1"/>
  <c r="E13" i="11" s="1"/>
  <c r="R15" i="1"/>
  <c r="E35" i="17" s="1"/>
  <c r="T15" i="1"/>
  <c r="F35" i="17" s="1"/>
  <c r="V15" i="1"/>
  <c r="G35" i="17" s="1"/>
  <c r="O16" i="1"/>
  <c r="C14" i="11" s="1"/>
  <c r="P16" i="1"/>
  <c r="D14" i="11" s="1"/>
  <c r="Q16" i="1"/>
  <c r="E14" i="11" s="1"/>
  <c r="R16" i="1"/>
  <c r="E38" i="17" s="1"/>
  <c r="T16" i="1"/>
  <c r="F38" i="17" s="1"/>
  <c r="V16" i="1"/>
  <c r="G38" i="17" s="1"/>
  <c r="O17" i="1"/>
  <c r="P17" i="1"/>
  <c r="Q17" i="1"/>
  <c r="R17" i="1"/>
  <c r="T17" i="1"/>
  <c r="V17" i="1"/>
  <c r="E18" i="1"/>
  <c r="I18" i="1"/>
  <c r="M18" i="1"/>
  <c r="N18" i="1"/>
  <c r="O19" i="1"/>
  <c r="C17" i="11" s="1"/>
  <c r="P19" i="1"/>
  <c r="D17" i="11" s="1"/>
  <c r="Q19" i="1"/>
  <c r="E17" i="11" s="1"/>
  <c r="R19" i="1"/>
  <c r="E40" i="17" s="1"/>
  <c r="T19" i="1"/>
  <c r="F40" i="17" s="1"/>
  <c r="V19" i="1"/>
  <c r="G40" i="17" s="1"/>
  <c r="O20" i="1"/>
  <c r="C18" i="11" s="1"/>
  <c r="P20" i="1"/>
  <c r="D18" i="11" s="1"/>
  <c r="Q20" i="1"/>
  <c r="E18" i="11" s="1"/>
  <c r="R20" i="1"/>
  <c r="E42" i="17" s="1"/>
  <c r="T20" i="1"/>
  <c r="F42" i="17" s="1"/>
  <c r="V20" i="1"/>
  <c r="G42" i="17" s="1"/>
  <c r="O21" i="1"/>
  <c r="C19" i="11" s="1"/>
  <c r="Q21" i="1"/>
  <c r="E19" i="11" s="1"/>
  <c r="R21" i="1"/>
  <c r="E41" i="17" s="1"/>
  <c r="T21" i="1"/>
  <c r="F41" i="17" s="1"/>
  <c r="V21" i="1"/>
  <c r="G41" i="17" s="1"/>
  <c r="G43" i="17" s="1"/>
  <c r="O22" i="1"/>
  <c r="P22" i="1"/>
  <c r="Q22" i="1"/>
  <c r="R22" i="1"/>
  <c r="T22" i="1"/>
  <c r="V22" i="1"/>
  <c r="O23" i="1"/>
  <c r="I54" i="1" s="1"/>
  <c r="P23" i="1"/>
  <c r="J54" i="1" s="1"/>
  <c r="Q23" i="1"/>
  <c r="K54" i="1" s="1"/>
  <c r="K59" i="1" s="1"/>
  <c r="R23" i="1"/>
  <c r="T23" i="1"/>
  <c r="N54" i="1" s="1"/>
  <c r="V23" i="1"/>
  <c r="C24" i="1"/>
  <c r="C25" i="1" s="1"/>
  <c r="D24" i="1"/>
  <c r="E24" i="1"/>
  <c r="H24" i="1"/>
  <c r="I24" i="1"/>
  <c r="J24" i="1"/>
  <c r="K24" i="1"/>
  <c r="L24" i="1"/>
  <c r="M24" i="1"/>
  <c r="N24" i="1"/>
  <c r="S25" i="1"/>
  <c r="S29" i="1" s="1"/>
  <c r="U25" i="1"/>
  <c r="W25" i="1"/>
  <c r="W29" i="1" s="1"/>
  <c r="O27" i="1"/>
  <c r="C28" i="11" s="1"/>
  <c r="P27" i="1"/>
  <c r="D28" i="11" s="1"/>
  <c r="Q27" i="1"/>
  <c r="E28" i="11" s="1"/>
  <c r="R27" i="1"/>
  <c r="E49" i="17" s="1"/>
  <c r="E53" i="17" s="1"/>
  <c r="E56" i="17" s="1"/>
  <c r="E59" i="17" s="1"/>
  <c r="T27" i="1"/>
  <c r="F49" i="17" s="1"/>
  <c r="F53" i="17" s="1"/>
  <c r="V27" i="1"/>
  <c r="G49" i="17" s="1"/>
  <c r="G53" i="17" s="1"/>
  <c r="O28" i="1"/>
  <c r="C29" i="11" s="1"/>
  <c r="P28" i="1"/>
  <c r="D29" i="11" s="1"/>
  <c r="Q28" i="1"/>
  <c r="E29" i="11" s="1"/>
  <c r="R28" i="1"/>
  <c r="T28" i="1"/>
  <c r="F54" i="17" s="1"/>
  <c r="V28" i="1"/>
  <c r="G54" i="17" s="1"/>
  <c r="U29" i="1"/>
  <c r="O30" i="1"/>
  <c r="P30" i="1"/>
  <c r="Q30" i="1"/>
  <c r="R30" i="1"/>
  <c r="T30" i="1"/>
  <c r="V30" i="1"/>
  <c r="O37" i="1"/>
  <c r="P37" i="1"/>
  <c r="Q37" i="1"/>
  <c r="I6" i="11" s="1"/>
  <c r="R37" i="1"/>
  <c r="E8" i="17" s="1"/>
  <c r="T37" i="1"/>
  <c r="F8" i="17" s="1"/>
  <c r="V37" i="1"/>
  <c r="G8" i="17" s="1"/>
  <c r="O38" i="1"/>
  <c r="P38" i="1"/>
  <c r="Q38" i="1"/>
  <c r="R38" i="1"/>
  <c r="E9" i="17" s="1"/>
  <c r="T38" i="1"/>
  <c r="F9" i="17" s="1"/>
  <c r="V38" i="1"/>
  <c r="G9" i="17" s="1"/>
  <c r="P39" i="1"/>
  <c r="H8" i="11" s="1"/>
  <c r="Q39" i="1"/>
  <c r="R39" i="1"/>
  <c r="E10" i="17" s="1"/>
  <c r="T39" i="1"/>
  <c r="F10" i="17" s="1"/>
  <c r="V39" i="1"/>
  <c r="G10" i="17" s="1"/>
  <c r="G9" i="11"/>
  <c r="D40" i="1"/>
  <c r="H9" i="11" s="1"/>
  <c r="E40" i="1"/>
  <c r="I9" i="11" s="1"/>
  <c r="H41" i="1"/>
  <c r="I41" i="1"/>
  <c r="J41" i="1"/>
  <c r="L41" i="1"/>
  <c r="M41" i="1"/>
  <c r="N41" i="1"/>
  <c r="O42" i="1"/>
  <c r="P42" i="1"/>
  <c r="H11" i="11" s="1"/>
  <c r="Q42" i="1"/>
  <c r="I11" i="11" s="1"/>
  <c r="R42" i="1"/>
  <c r="T42" i="1"/>
  <c r="V42" i="1"/>
  <c r="O43" i="1"/>
  <c r="P43" i="1"/>
  <c r="Q43" i="1"/>
  <c r="I12" i="11" s="1"/>
  <c r="R43" i="1"/>
  <c r="T43" i="1"/>
  <c r="V43" i="1"/>
  <c r="P44" i="1"/>
  <c r="T44" i="1" s="1"/>
  <c r="P45" i="1"/>
  <c r="T45" i="1" s="1"/>
  <c r="Q45" i="1"/>
  <c r="I14" i="11" s="1"/>
  <c r="O46" i="1"/>
  <c r="P46" i="1"/>
  <c r="Q46" i="1"/>
  <c r="W46" i="1" s="1"/>
  <c r="W41" i="1" s="1"/>
  <c r="S46" i="1"/>
  <c r="S41" i="1" s="1"/>
  <c r="U46" i="1"/>
  <c r="U41" i="1" s="1"/>
  <c r="O47" i="1"/>
  <c r="R47" i="1" s="1"/>
  <c r="E11" i="17" s="1"/>
  <c r="P47" i="1"/>
  <c r="T47" i="1" s="1"/>
  <c r="F11" i="17" s="1"/>
  <c r="Q47" i="1"/>
  <c r="V47" i="1" s="1"/>
  <c r="G11" i="17" s="1"/>
  <c r="G17" i="11"/>
  <c r="H17" i="11"/>
  <c r="I17" i="11"/>
  <c r="H48" i="1"/>
  <c r="H51" i="1" s="1"/>
  <c r="I48" i="1"/>
  <c r="I51" i="1" s="1"/>
  <c r="J48" i="1"/>
  <c r="K48" i="1"/>
  <c r="L48" i="1"/>
  <c r="M48" i="1"/>
  <c r="N48" i="1"/>
  <c r="S48" i="1"/>
  <c r="U48" i="1"/>
  <c r="W48" i="1"/>
  <c r="O49" i="1"/>
  <c r="P49" i="1"/>
  <c r="Q49" i="1"/>
  <c r="R49" i="1"/>
  <c r="T49" i="1"/>
  <c r="V49" i="1"/>
  <c r="O50" i="1"/>
  <c r="G19" i="11" s="1"/>
  <c r="P50" i="1"/>
  <c r="H19" i="11" s="1"/>
  <c r="Q50" i="1"/>
  <c r="R50" i="1"/>
  <c r="T50" i="1"/>
  <c r="V50" i="1"/>
  <c r="K51" i="1"/>
  <c r="L51" i="1"/>
  <c r="O52" i="1"/>
  <c r="G21" i="11" s="1"/>
  <c r="P52" i="1"/>
  <c r="H21" i="11" s="1"/>
  <c r="Q52" i="1"/>
  <c r="I21" i="11" s="1"/>
  <c r="U52" i="1"/>
  <c r="V52" i="1"/>
  <c r="O53" i="1"/>
  <c r="P53" i="1"/>
  <c r="Q53" i="1"/>
  <c r="R53" i="1"/>
  <c r="E16" i="17" s="1"/>
  <c r="E18" i="17" s="1"/>
  <c r="T53" i="1"/>
  <c r="F16" i="17" s="1"/>
  <c r="V53" i="1"/>
  <c r="G16" i="17" s="1"/>
  <c r="C54" i="1"/>
  <c r="C59" i="1" s="1"/>
  <c r="D54" i="1"/>
  <c r="D59" i="1" s="1"/>
  <c r="E54" i="1"/>
  <c r="E59" i="1" s="1"/>
  <c r="H54" i="1"/>
  <c r="H59" i="1" s="1"/>
  <c r="H55" i="1"/>
  <c r="I55" i="1"/>
  <c r="J55" i="1"/>
  <c r="K55" i="1"/>
  <c r="L55" i="1"/>
  <c r="M55" i="1"/>
  <c r="N55" i="1"/>
  <c r="S55" i="1"/>
  <c r="S59" i="1" s="1"/>
  <c r="O56" i="1"/>
  <c r="P56" i="1"/>
  <c r="Q56" i="1"/>
  <c r="R56" i="1"/>
  <c r="O57" i="1"/>
  <c r="P57" i="1"/>
  <c r="Q57" i="1"/>
  <c r="R57" i="1"/>
  <c r="O58" i="1"/>
  <c r="P58" i="1"/>
  <c r="Q58" i="1"/>
  <c r="R58" i="1"/>
  <c r="R55" i="1" s="1"/>
  <c r="P63" i="1"/>
  <c r="V63" i="1" s="1"/>
  <c r="Q63" i="1"/>
  <c r="R63" i="1"/>
  <c r="T63" i="1"/>
  <c r="V61" i="1" l="1"/>
  <c r="G28" i="17"/>
  <c r="G31" i="17" s="1"/>
  <c r="T61" i="1"/>
  <c r="F28" i="17"/>
  <c r="F31" i="17" s="1"/>
  <c r="R61" i="1"/>
  <c r="E23" i="17"/>
  <c r="E28" i="17" s="1"/>
  <c r="E31" i="17" s="1"/>
  <c r="F15" i="17"/>
  <c r="F18" i="17" s="1"/>
  <c r="F46" i="17" s="1"/>
  <c r="G15" i="17"/>
  <c r="G18" i="17" s="1"/>
  <c r="G46" i="17" s="1"/>
  <c r="F56" i="17"/>
  <c r="F59" i="17" s="1"/>
  <c r="E43" i="17"/>
  <c r="E46" i="17" s="1"/>
  <c r="F43" i="17"/>
  <c r="V48" i="1"/>
  <c r="Q8" i="1"/>
  <c r="G30" i="7"/>
  <c r="O55" i="1"/>
  <c r="I59" i="1"/>
  <c r="I60" i="1" s="1"/>
  <c r="I64" i="1" s="1"/>
  <c r="M51" i="1"/>
  <c r="M25" i="1"/>
  <c r="M29" i="1" s="1"/>
  <c r="U51" i="1"/>
  <c r="J18" i="1"/>
  <c r="J25" i="1" s="1"/>
  <c r="J29" i="1" s="1"/>
  <c r="J51" i="1"/>
  <c r="J60" i="1" s="1"/>
  <c r="L25" i="1"/>
  <c r="L29" i="1" s="1"/>
  <c r="R8" i="1"/>
  <c r="E36" i="17" s="1"/>
  <c r="E39" i="17" s="1"/>
  <c r="H39" i="11"/>
  <c r="H37" i="11" s="1"/>
  <c r="P61" i="1"/>
  <c r="H29" i="11"/>
  <c r="H25" i="11" s="1"/>
  <c r="H31" i="11" s="1"/>
  <c r="T57" i="1"/>
  <c r="T55" i="1" s="1"/>
  <c r="T59" i="1" s="1"/>
  <c r="I39" i="11"/>
  <c r="I37" i="11" s="1"/>
  <c r="Q61" i="1"/>
  <c r="I29" i="11"/>
  <c r="I25" i="11" s="1"/>
  <c r="I31" i="11" s="1"/>
  <c r="V57" i="1"/>
  <c r="V55" i="1" s="1"/>
  <c r="V59" i="1" s="1"/>
  <c r="N51" i="1"/>
  <c r="I22" i="7"/>
  <c r="D16" i="11"/>
  <c r="N25" i="1"/>
  <c r="N29" i="1" s="1"/>
  <c r="H60" i="1"/>
  <c r="H64" i="1" s="1"/>
  <c r="W51" i="1"/>
  <c r="J59" i="1"/>
  <c r="H11" i="2"/>
  <c r="I40" i="3"/>
  <c r="I46" i="17"/>
  <c r="S51" i="1"/>
  <c r="S60" i="1" s="1"/>
  <c r="S64" i="1" s="1"/>
  <c r="O24" i="1"/>
  <c r="O8" i="1"/>
  <c r="V8" i="1"/>
  <c r="G36" i="17" s="1"/>
  <c r="G39" i="17" s="1"/>
  <c r="J40" i="3"/>
  <c r="F11" i="2"/>
  <c r="Q54" i="1"/>
  <c r="G11" i="2"/>
  <c r="I32" i="17"/>
  <c r="J22" i="7"/>
  <c r="K40" i="3"/>
  <c r="V45" i="1"/>
  <c r="V41" i="1" s="1"/>
  <c r="G12" i="17" s="1"/>
  <c r="G14" i="17" s="1"/>
  <c r="H44" i="17"/>
  <c r="H60" i="17" s="1"/>
  <c r="L52" i="6"/>
  <c r="L63" i="6" s="1"/>
  <c r="Q55" i="1"/>
  <c r="Q59" i="1" s="1"/>
  <c r="Q48" i="1"/>
  <c r="D21" i="11"/>
  <c r="P9" i="9"/>
  <c r="R9" i="9"/>
  <c r="S52" i="6"/>
  <c r="S63" i="6" s="1"/>
  <c r="P55" i="1"/>
  <c r="K60" i="1"/>
  <c r="K64" i="1" s="1"/>
  <c r="F26" i="3"/>
  <c r="F28" i="3" s="1"/>
  <c r="G26" i="3"/>
  <c r="G28" i="3" s="1"/>
  <c r="N59" i="1"/>
  <c r="L54" i="1"/>
  <c r="O54" i="1" s="1"/>
  <c r="M54" i="1"/>
  <c r="M59" i="1" s="1"/>
  <c r="M60" i="1" s="1"/>
  <c r="M64" i="1" s="1"/>
  <c r="L59" i="1"/>
  <c r="L60" i="1" s="1"/>
  <c r="O41" i="1"/>
  <c r="I44" i="17"/>
  <c r="I60" i="17" s="1"/>
  <c r="G56" i="17"/>
  <c r="G59" i="17" s="1"/>
  <c r="H32" i="17"/>
  <c r="T9" i="9"/>
  <c r="Q9" i="9"/>
  <c r="Q52" i="6"/>
  <c r="Q63" i="6" s="1"/>
  <c r="H26" i="3"/>
  <c r="H28" i="3" s="1"/>
  <c r="V24" i="1"/>
  <c r="K25" i="1"/>
  <c r="K29" i="1" s="1"/>
  <c r="T24" i="1"/>
  <c r="R24" i="1"/>
  <c r="I25" i="1"/>
  <c r="I29" i="1" s="1"/>
  <c r="V40" i="1"/>
  <c r="Q40" i="1"/>
  <c r="G31" i="11"/>
  <c r="R41" i="1"/>
  <c r="E12" i="17" s="1"/>
  <c r="R48" i="1"/>
  <c r="E13" i="17" s="1"/>
  <c r="P48" i="1"/>
  <c r="D51" i="1"/>
  <c r="D60" i="1" s="1"/>
  <c r="T48" i="1"/>
  <c r="F13" i="17" s="1"/>
  <c r="O48" i="1"/>
  <c r="U58" i="1"/>
  <c r="U55" i="1" s="1"/>
  <c r="U59" i="1" s="1"/>
  <c r="T41" i="1"/>
  <c r="F12" i="17" s="1"/>
  <c r="P41" i="1"/>
  <c r="W58" i="1"/>
  <c r="W55" i="1" s="1"/>
  <c r="W59" i="1" s="1"/>
  <c r="H10" i="11"/>
  <c r="H20" i="11" s="1"/>
  <c r="Q41" i="1"/>
  <c r="I10" i="11"/>
  <c r="I20" i="11" s="1"/>
  <c r="G10" i="11"/>
  <c r="G20" i="11" s="1"/>
  <c r="P24" i="1"/>
  <c r="Q24" i="1"/>
  <c r="E21" i="11"/>
  <c r="C29" i="1"/>
  <c r="D18" i="1"/>
  <c r="T8" i="1"/>
  <c r="F36" i="17" s="1"/>
  <c r="F39" i="17" s="1"/>
  <c r="E25" i="1"/>
  <c r="E29" i="1" s="1"/>
  <c r="E7" i="11"/>
  <c r="E16" i="11" s="1"/>
  <c r="C7" i="11"/>
  <c r="C16" i="11" s="1"/>
  <c r="E51" i="1"/>
  <c r="E60" i="1" s="1"/>
  <c r="E64" i="1" s="1"/>
  <c r="C51" i="1"/>
  <c r="R40" i="1"/>
  <c r="O40" i="1"/>
  <c r="Q18" i="1"/>
  <c r="O18" i="1"/>
  <c r="T40" i="1"/>
  <c r="P40" i="1"/>
  <c r="R18" i="1"/>
  <c r="H25" i="1"/>
  <c r="H29" i="1" s="1"/>
  <c r="H31" i="1" s="1"/>
  <c r="V18" i="1"/>
  <c r="C21" i="11"/>
  <c r="H46" i="17"/>
  <c r="H45" i="17"/>
  <c r="S9" i="9"/>
  <c r="N60" i="1" l="1"/>
  <c r="N64" i="1" s="1"/>
  <c r="G19" i="17"/>
  <c r="G32" i="17" s="1"/>
  <c r="E14" i="17"/>
  <c r="E19" i="17" s="1"/>
  <c r="E32" i="17" s="1"/>
  <c r="F14" i="17"/>
  <c r="F19" i="17" s="1"/>
  <c r="F32" i="17" s="1"/>
  <c r="G45" i="17"/>
  <c r="M31" i="1"/>
  <c r="E44" i="17"/>
  <c r="E60" i="17" s="1"/>
  <c r="E45" i="17"/>
  <c r="F44" i="17"/>
  <c r="F60" i="17" s="1"/>
  <c r="F45" i="17"/>
  <c r="G44" i="17"/>
  <c r="G60" i="17" s="1"/>
  <c r="O59" i="1"/>
  <c r="O25" i="1"/>
  <c r="O29" i="1" s="1"/>
  <c r="U60" i="1"/>
  <c r="U64" i="1" s="1"/>
  <c r="T18" i="1"/>
  <c r="T25" i="1" s="1"/>
  <c r="T29" i="1" s="1"/>
  <c r="K31" i="1"/>
  <c r="R54" i="1"/>
  <c r="R59" i="1" s="1"/>
  <c r="E31" i="1"/>
  <c r="I61" i="17"/>
  <c r="P54" i="1"/>
  <c r="P59" i="1" s="1"/>
  <c r="I31" i="1"/>
  <c r="N31" i="1"/>
  <c r="D64" i="1"/>
  <c r="O76" i="13" s="1"/>
  <c r="L64" i="1"/>
  <c r="L31" i="1" s="1"/>
  <c r="J64" i="1"/>
  <c r="O78" i="13" s="1"/>
  <c r="W60" i="1"/>
  <c r="W64" i="1" s="1"/>
  <c r="C26" i="11"/>
  <c r="C30" i="11" s="1"/>
  <c r="Q51" i="1"/>
  <c r="Q60" i="1" s="1"/>
  <c r="Q64" i="1" s="1"/>
  <c r="D26" i="11"/>
  <c r="D30" i="11" s="1"/>
  <c r="E26" i="11"/>
  <c r="E30" i="11" s="1"/>
  <c r="J61" i="17"/>
  <c r="D25" i="1"/>
  <c r="D29" i="1" s="1"/>
  <c r="O79" i="13"/>
  <c r="O52" i="6"/>
  <c r="O63" i="6" s="1"/>
  <c r="T51" i="1"/>
  <c r="T60" i="1" s="1"/>
  <c r="T64" i="1" s="1"/>
  <c r="V25" i="1"/>
  <c r="V29" i="1" s="1"/>
  <c r="V51" i="1"/>
  <c r="V60" i="1" s="1"/>
  <c r="V64" i="1" s="1"/>
  <c r="H36" i="11"/>
  <c r="H40" i="11" s="1"/>
  <c r="P18" i="1"/>
  <c r="P25" i="1" s="1"/>
  <c r="P29" i="1" s="1"/>
  <c r="R25" i="1"/>
  <c r="R29" i="1" s="1"/>
  <c r="R51" i="1"/>
  <c r="O51" i="1"/>
  <c r="C60" i="1"/>
  <c r="H61" i="17"/>
  <c r="G36" i="11"/>
  <c r="P51" i="1"/>
  <c r="I36" i="11"/>
  <c r="I40" i="11" s="1"/>
  <c r="Q25" i="1"/>
  <c r="Q29" i="1" s="1"/>
  <c r="G61" i="17" l="1"/>
  <c r="E61" i="17"/>
  <c r="F61" i="17"/>
  <c r="O60" i="1"/>
  <c r="G76" i="13"/>
  <c r="N76" i="13"/>
  <c r="F76" i="13"/>
  <c r="L76" i="13"/>
  <c r="E76" i="13"/>
  <c r="K76" i="13"/>
  <c r="D76" i="13"/>
  <c r="I76" i="13"/>
  <c r="C76" i="13"/>
  <c r="M76" i="13"/>
  <c r="H76" i="13"/>
  <c r="J76" i="13"/>
  <c r="K79" i="13"/>
  <c r="L79" i="13"/>
  <c r="J79" i="13"/>
  <c r="M79" i="13"/>
  <c r="N79" i="13"/>
  <c r="C79" i="13"/>
  <c r="D79" i="13"/>
  <c r="I79" i="13"/>
  <c r="E79" i="13"/>
  <c r="G79" i="13"/>
  <c r="H79" i="13"/>
  <c r="F79" i="13"/>
  <c r="J78" i="13"/>
  <c r="K78" i="13"/>
  <c r="L78" i="13"/>
  <c r="M78" i="13"/>
  <c r="N78" i="13"/>
  <c r="N80" i="13" s="1"/>
  <c r="C78" i="13"/>
  <c r="I78" i="13"/>
  <c r="D78" i="13"/>
  <c r="E78" i="13"/>
  <c r="F78" i="13"/>
  <c r="H78" i="13"/>
  <c r="G78" i="13"/>
  <c r="R60" i="1"/>
  <c r="R64" i="1" s="1"/>
  <c r="P60" i="1"/>
  <c r="P64" i="1" s="1"/>
  <c r="P31" i="1" s="1"/>
  <c r="J31" i="1"/>
  <c r="D31" i="1"/>
  <c r="V31" i="1"/>
  <c r="Q31" i="1"/>
  <c r="O80" i="13"/>
  <c r="C64" i="1"/>
  <c r="C31" i="1" s="1"/>
  <c r="R31" i="1" s="1"/>
  <c r="O61" i="1"/>
  <c r="O64" i="1" s="1"/>
  <c r="O31" i="1" s="1"/>
  <c r="G38" i="11"/>
  <c r="G37" i="11" s="1"/>
  <c r="G40" i="11" s="1"/>
  <c r="D80" i="13" l="1"/>
  <c r="G80" i="13"/>
  <c r="H80" i="13"/>
  <c r="C80" i="13"/>
  <c r="L80" i="13"/>
  <c r="K80" i="13"/>
  <c r="I80" i="13"/>
  <c r="F80" i="13"/>
  <c r="E80" i="13"/>
  <c r="M80" i="13"/>
  <c r="J80" i="13"/>
  <c r="T31" i="1"/>
</calcChain>
</file>

<file path=xl/sharedStrings.xml><?xml version="1.0" encoding="utf-8"?>
<sst xmlns="http://schemas.openxmlformats.org/spreadsheetml/2006/main" count="1576" uniqueCount="734">
  <si>
    <t>adatok eFt-ban</t>
  </si>
  <si>
    <t>Megnevezés</t>
  </si>
  <si>
    <t>Önkormányzat előirányzatai</t>
  </si>
  <si>
    <t>TEMÜSZ előirányzatai</t>
  </si>
  <si>
    <t>ÖSSZESEN eredeti előirányzatok</t>
  </si>
  <si>
    <t>ÖSSZESEN módosított előirányzatok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</si>
  <si>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</si>
  <si>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</si>
  <si>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</si>
  <si>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</si>
  <si>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</si>
  <si>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</si>
  <si>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</si>
  <si>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</si>
  <si>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</si>
  <si>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</si>
  <si>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</si>
  <si>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</si>
  <si>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</si>
  <si>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 xml:space="preserve">  Helyi adók  </t>
  </si>
  <si>
    <t xml:space="preserve">  Illetékek </t>
  </si>
  <si>
    <t xml:space="preserve">  Pótlékok, bírságok</t>
  </si>
  <si>
    <t>Központi költségvetésből kapott támogatás</t>
  </si>
  <si>
    <t>Működési célú támogatásértékű bevétel ÁH-n belülről</t>
  </si>
  <si>
    <t>Működési célú átvett pénzeszköz ÁH-n kívülről</t>
  </si>
  <si>
    <t xml:space="preserve">Előző évi működési célú előirányzat-maradvány, pénzmaradvány átvétel összesen </t>
  </si>
  <si>
    <t>MŰKÖDÉSI BEVÉTELEK ÖSSZESEN</t>
  </si>
  <si>
    <t>Felhalmozási célú támogatásértékű bevétel ÁH-n belülről</t>
  </si>
  <si>
    <t>Felhalmozási célú átvett pénzeszköz ÁH-n kívülről</t>
  </si>
  <si>
    <t>Felhalmozáci célú bevételek (a tárgyi eszközök és immateriális javak értékesítése és a pénzügyi befektetések bevételei)</t>
  </si>
  <si>
    <t>Előző évi felhalmozási célú előirányzat-maradvány, pénzmaradvány átvétel</t>
  </si>
  <si>
    <t>Irányító szervtől kapott felhalmozási célú költségvetési támogatás</t>
  </si>
  <si>
    <t>FELHALMOZÁSI BEVÉTELEK ÖSSZESEN</t>
  </si>
  <si>
    <t xml:space="preserve">Támogatási kölcsönök visszatérülése államháztartáson belülről </t>
  </si>
  <si>
    <t xml:space="preserve">Támogatási kölcsönök visszatérülése államháztartáson kívülről  </t>
  </si>
  <si>
    <t>Támogatási kölcsönök igénybevétele államháztartáson belülről</t>
  </si>
  <si>
    <t>KÖLCSÖNÖK ÖSSZESEN</t>
  </si>
  <si>
    <t>BEVÉTELEK ÖSSZESEN:*</t>
  </si>
  <si>
    <t xml:space="preserve">Előző évek előirányzat-maradványának, pénzmaradványának és előző évek vállalkozási maradványának igénybevétele </t>
  </si>
  <si>
    <t>BEVÉTELEK MINDÖSSZESEN:*</t>
  </si>
  <si>
    <t>Személyi juttatások</t>
  </si>
  <si>
    <t xml:space="preserve">Munkaadókat terhelő járulékok és szociális hozzájárulási adó, </t>
  </si>
  <si>
    <t>Dologi kiadások és egyéb folyó kiadások</t>
  </si>
  <si>
    <t>Egyéb működési célú kiadások</t>
  </si>
  <si>
    <t xml:space="preserve">   támogatásértékű működési kiadások</t>
  </si>
  <si>
    <t xml:space="preserve">   előző évi működési célú előirányzat-maradvány, pénzmaradvány átadás összesen</t>
  </si>
  <si>
    <t xml:space="preserve">   működési célú pénzeszközátadások államháztartáson kívülre</t>
  </si>
  <si>
    <t xml:space="preserve">Egyéb pénzforgalom nélküli kiadások -Tartalékok </t>
  </si>
  <si>
    <t xml:space="preserve">  általános tartalék</t>
  </si>
  <si>
    <t xml:space="preserve">  céltartalék</t>
  </si>
  <si>
    <t>MŰKÖDÉSI KIADÁSOK ÖSSZESEN</t>
  </si>
  <si>
    <t xml:space="preserve">Intézményi beruházások </t>
  </si>
  <si>
    <t>Felújítások</t>
  </si>
  <si>
    <t xml:space="preserve">   irányító szerv alá tartozó költségvetési szervnek folyósított felhalmozási támogatás</t>
  </si>
  <si>
    <t xml:space="preserve">Egyéb felhalmozási kiadások </t>
  </si>
  <si>
    <t xml:space="preserve">   befektetési célú részesedések vásárlása </t>
  </si>
  <si>
    <t xml:space="preserve">   támogatásértékű felhalmozási kiadások</t>
  </si>
  <si>
    <t xml:space="preserve">   előző évi felhalmozási célú előirányzat-maradvány, pénzmaradvány átadás</t>
  </si>
  <si>
    <t xml:space="preserve">   felhalmozási célú pénzeszközátadások államháztartáson kívülre </t>
  </si>
  <si>
    <t>FELHALMOZÁSI KIADÁSOK ÖSSZESEN</t>
  </si>
  <si>
    <t>Támogatási kölcsönök nyújtása államháztartáson kívülre</t>
  </si>
  <si>
    <t>Támogatási kölcsönök törlesztése államháztartáson belülre</t>
  </si>
  <si>
    <t>KIADÁSOK ÖSSZESEN:*</t>
  </si>
  <si>
    <t xml:space="preserve">Finanszírozási kiadások </t>
  </si>
  <si>
    <t>KIADÁSOK MINDÖSSZESEN:*</t>
  </si>
  <si>
    <t>* az önkormányzati bevétel-kiadás mindösszesen összegből levonásra került az intézményeknek átadott finanszírozás, annak érdekében, hogy a végösszesen ne tartalmazzon halmozódást</t>
  </si>
  <si>
    <t>Közös Önkormányzati Hivatal előirányzatai</t>
  </si>
  <si>
    <t xml:space="preserve">Önkormányzat módosított előirányzatai </t>
  </si>
  <si>
    <t xml:space="preserve">Közös Önkormányzati Hivatal módosított előirányzatai </t>
  </si>
  <si>
    <t xml:space="preserve">TEMÜSZ módosított előirányzatai </t>
  </si>
  <si>
    <t xml:space="preserve">Napraforgó Óvoda módosított előirányzatai </t>
  </si>
  <si>
    <t>Eredeti előirányzatból KÖTELEZŐ feladatok</t>
  </si>
  <si>
    <t>Eredeti előirányzatból ÖNKÉNT vállalt feladatok</t>
  </si>
  <si>
    <t xml:space="preserve">Napraforgó Óvoda előirányzatai </t>
  </si>
  <si>
    <t>Módosított előirányzatból KÖTELEZŐ feladatok</t>
  </si>
  <si>
    <t>Módosított előirányzatból ÖNKÉNT vállalt feladatok</t>
  </si>
  <si>
    <t xml:space="preserve">  Átengedett központi adók (Gépjárműadó)</t>
  </si>
  <si>
    <t>N</t>
  </si>
  <si>
    <t>O</t>
  </si>
  <si>
    <t>Önkormányzat módosított előirányzatai</t>
  </si>
  <si>
    <t>Helyi adók összesen:</t>
  </si>
  <si>
    <t xml:space="preserve">E </t>
  </si>
  <si>
    <t>Támogatásértékű bevételek mindösszesen</t>
  </si>
  <si>
    <t>adatok Ft-ban</t>
  </si>
  <si>
    <t>Összesen</t>
  </si>
  <si>
    <t>Összesen:</t>
  </si>
  <si>
    <t>Támogatási bevétel</t>
  </si>
  <si>
    <t>Megvalósítás költsége</t>
  </si>
  <si>
    <t>Önkormányzat önrésze</t>
  </si>
  <si>
    <t>Megjegyzés</t>
  </si>
  <si>
    <t>Beruházás</t>
  </si>
  <si>
    <t>Felújítás</t>
  </si>
  <si>
    <t>TEMÜSZ módosított előirányzatai</t>
  </si>
  <si>
    <t>Napraforgó Óvoda módosított előirányzatai</t>
  </si>
  <si>
    <t xml:space="preserve">Létszám összesen </t>
  </si>
  <si>
    <t>Önkormányzati összesen eredeti ei.</t>
  </si>
  <si>
    <t>Önkormányzati összesen módosított ei.</t>
  </si>
  <si>
    <t xml:space="preserve">  Irányító szerv alá tartozó költségvetési szervnek folyósított működési támogatás</t>
  </si>
  <si>
    <t>MŰKÖDÉSI KIADÁSOK ÖSSZESEN*</t>
  </si>
  <si>
    <t xml:space="preserve">   Irányító szerv alá tartozó költségvetési szervnek folyósított felhalmozási támogatás</t>
  </si>
  <si>
    <t>FELHALMOZÁSI KIADÁSOK ÖSSZESEN*</t>
  </si>
  <si>
    <t>BEVÉTELEK ÖSSZESEN:</t>
  </si>
  <si>
    <t>KIADÁSOK ÖSSZESEN:</t>
  </si>
  <si>
    <t>BEVÉTELEK MINDÖSSZESEN:</t>
  </si>
  <si>
    <t>KIADÁSOK MINDÖSSZESEN:</t>
  </si>
  <si>
    <t>Önkormányzat tény</t>
  </si>
  <si>
    <t>Közös Önkormányzati Hivatal tény</t>
  </si>
  <si>
    <t>TEMÜSZ tény</t>
  </si>
  <si>
    <t>Napraforgó Óvoda tény</t>
  </si>
  <si>
    <t>Tényből KÖTELEZŐ feladatok</t>
  </si>
  <si>
    <t>Tényből ÖNKÉNT vállalt feladatok</t>
  </si>
  <si>
    <t>P</t>
  </si>
  <si>
    <t>Q</t>
  </si>
  <si>
    <t>R</t>
  </si>
  <si>
    <t>S</t>
  </si>
  <si>
    <t>T</t>
  </si>
  <si>
    <t>U</t>
  </si>
  <si>
    <t>ÖSSZESEN Tény</t>
  </si>
  <si>
    <t>V</t>
  </si>
  <si>
    <t>Önkormányzat Tény</t>
  </si>
  <si>
    <t>Temüsz tény</t>
  </si>
  <si>
    <t xml:space="preserve">Napraforgó Óvoda tény </t>
  </si>
  <si>
    <t>ÖSSZESEN tény</t>
  </si>
  <si>
    <t>Önkormányzati TÉNY összesen</t>
  </si>
  <si>
    <t>Költségvetési hiány/többlet  (BEVÉTELEK ÖSSZESEN-KIADÁSOK ÖSSZESEN)</t>
  </si>
  <si>
    <t>ÁTADOTT</t>
  </si>
  <si>
    <t>ÁTVETT</t>
  </si>
  <si>
    <t>Működési célú pénzeszközátvétel non-profit szervezetektől</t>
  </si>
  <si>
    <t>Ellátottak juttatásai, társadalom, szociálpolitikai és egyéb juttatás, támogatás</t>
  </si>
  <si>
    <t>Tényből ÖNKÉNTES feladatok</t>
  </si>
  <si>
    <t>Felh.c.tám. NONPROFIT GAZD.TÁRS.</t>
  </si>
  <si>
    <t>Tényből ÖNKÉNT feladatok</t>
  </si>
  <si>
    <t>Tény Önkormányzat</t>
  </si>
  <si>
    <t>Tényből KÖTELEZŐ</t>
  </si>
  <si>
    <t>Szakmai</t>
  </si>
  <si>
    <t xml:space="preserve">Intézmény üzemeltetéshez kapcsolódó </t>
  </si>
  <si>
    <t>jegyző 1</t>
  </si>
  <si>
    <t>int.vez. 1</t>
  </si>
  <si>
    <t>aljegyző 1</t>
  </si>
  <si>
    <t>int.vez.h. 1</t>
  </si>
  <si>
    <t>Tényből kötelező feladatok</t>
  </si>
  <si>
    <t>Összes tény</t>
  </si>
  <si>
    <t xml:space="preserve">B </t>
  </si>
  <si>
    <t>Helyi adónál, gépjárműadónál biztosított kedvezmény, mentesség összege adónemenként</t>
  </si>
  <si>
    <t>Adott kedvezmény</t>
  </si>
  <si>
    <t>Megjegyzés/hivatkozás</t>
  </si>
  <si>
    <t>Adókedvezmények összesen:</t>
  </si>
  <si>
    <t>Lakosság részére lakásépítéshez, lakásfelújításhoz nyújtott kölcsönök elengedésének összege</t>
  </si>
  <si>
    <t>Kölcsönök elengedése összesen</t>
  </si>
  <si>
    <t>Ellátottak térítési díjának, illetve kártérítésének méltányossági alapon történő elengedésének összege</t>
  </si>
  <si>
    <t>Óvodai, szociális étkeztetés</t>
  </si>
  <si>
    <t>Térítési díj kedveznények összesen</t>
  </si>
  <si>
    <t>Helyiségek, eszközök hasznosításából származó bevételből nyújtott kedvezmény, mentesség összege</t>
  </si>
  <si>
    <t>Temüsz bevételek</t>
  </si>
  <si>
    <t>Önkormányzat bevételek</t>
  </si>
  <si>
    <t>Bérleti díj kedveznények összesen</t>
  </si>
  <si>
    <t>egyéb nyújtott kedvezmény vagy kölcsön elengedésének összege.</t>
  </si>
  <si>
    <t>Egyéb kölcsön elengedése</t>
  </si>
  <si>
    <t>egyéb követelések elengedése</t>
  </si>
  <si>
    <t>Egyéb kedvezmények összesen</t>
  </si>
  <si>
    <t>MINDÖSSZESEN:</t>
  </si>
  <si>
    <t>Önkormányzat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</si>
  <si>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</si>
  <si>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</si>
  <si>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</si>
  <si>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</si>
  <si>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</si>
  <si>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</si>
  <si>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</si>
  <si>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C)        Összes maradvány (=A+B)</t>
  </si>
  <si>
    <t>E)        Alaptevékenység szabad maradványa (=A-D)</t>
  </si>
  <si>
    <t>Módosítások</t>
  </si>
  <si>
    <t xml:space="preserve">A </t>
  </si>
  <si>
    <t>ÖNKORMÁNYZAT ÉS KÖLTSÉGVETÉSI SZERVEI ELŐIRÁNYZATA MINDÖSSZESEN</t>
  </si>
  <si>
    <t>Rovat megnevezése</t>
  </si>
  <si>
    <t>Rovat-szám</t>
  </si>
  <si>
    <t xml:space="preserve">Személyi juttatások </t>
  </si>
  <si>
    <t>K1</t>
  </si>
  <si>
    <t xml:space="preserve">Munkaadókat terhelő járulékok és szociális hozzájárulási adó                                                                            </t>
  </si>
  <si>
    <t>K2</t>
  </si>
  <si>
    <t xml:space="preserve">Dologi kiadások </t>
  </si>
  <si>
    <t>K3</t>
  </si>
  <si>
    <t xml:space="preserve">Ellátottak pénzbeli juttatásai </t>
  </si>
  <si>
    <t>K4</t>
  </si>
  <si>
    <t xml:space="preserve">Egyéb működési célú kiadások </t>
  </si>
  <si>
    <t>K5</t>
  </si>
  <si>
    <t>Működési költségvetés előirányzat csoport</t>
  </si>
  <si>
    <t xml:space="preserve">Beruházások </t>
  </si>
  <si>
    <t>K6</t>
  </si>
  <si>
    <t xml:space="preserve">Felújítások </t>
  </si>
  <si>
    <t>K7</t>
  </si>
  <si>
    <t xml:space="preserve">Egyéb felhalmozási célú kiadások </t>
  </si>
  <si>
    <t>K8</t>
  </si>
  <si>
    <t xml:space="preserve">Felhalmozási költségvetés előirányzat csoport </t>
  </si>
  <si>
    <t xml:space="preserve">Költségvetési kiadások </t>
  </si>
  <si>
    <t>K1-K8</t>
  </si>
  <si>
    <t xml:space="preserve">Hitel-, kölcsöntörlesztés államháztartáson kívülre </t>
  </si>
  <si>
    <t>K911</t>
  </si>
  <si>
    <t xml:space="preserve">Belföldi értékpapírok kiadásai </t>
  </si>
  <si>
    <t>K912</t>
  </si>
  <si>
    <t>Államháztartáson belüli megelőlegezések folyósítása</t>
  </si>
  <si>
    <t>K913</t>
  </si>
  <si>
    <t>Államháztartáson belüli megelőlegezések visszafizetése</t>
  </si>
  <si>
    <t>K914</t>
  </si>
  <si>
    <t>Központi, irányító szervi támogatások folyósítása</t>
  </si>
  <si>
    <t>K915</t>
  </si>
  <si>
    <t>Pénzeszközök betétként elhelyezése</t>
  </si>
  <si>
    <t>K916</t>
  </si>
  <si>
    <t>Pénzügyi lízing kiadásai</t>
  </si>
  <si>
    <t>K917</t>
  </si>
  <si>
    <t>Központi költségvetés sajátos finanszírozási kiadásai</t>
  </si>
  <si>
    <t>K918</t>
  </si>
  <si>
    <t xml:space="preserve">Belföldi finanszírozás kiadásai </t>
  </si>
  <si>
    <t>K91</t>
  </si>
  <si>
    <t xml:space="preserve">Külföldi finanszírozás kiadásai </t>
  </si>
  <si>
    <t>K92</t>
  </si>
  <si>
    <t>Adóssághoz nem kapcsolódó származékos ügyletek kiadásai</t>
  </si>
  <si>
    <t>K93</t>
  </si>
  <si>
    <t>K9</t>
  </si>
  <si>
    <t>KIADÁSOK ÖSSZESEN (K1-9)</t>
  </si>
  <si>
    <t>Rovat-
szám</t>
  </si>
  <si>
    <t>Működési célú támogatások államháztartáson belülről</t>
  </si>
  <si>
    <t>B1</t>
  </si>
  <si>
    <t xml:space="preserve">Közhatalmi bevételek </t>
  </si>
  <si>
    <t>B3</t>
  </si>
  <si>
    <t xml:space="preserve">Működési bevételek </t>
  </si>
  <si>
    <t>B4</t>
  </si>
  <si>
    <t xml:space="preserve">Működési célú átvett pénzeszközök </t>
  </si>
  <si>
    <t>B6</t>
  </si>
  <si>
    <t xml:space="preserve">Felhalmozási célú támogatások államháztartáson belülről </t>
  </si>
  <si>
    <t>B2</t>
  </si>
  <si>
    <t xml:space="preserve">Felhalmozási bevételek </t>
  </si>
  <si>
    <t>B5</t>
  </si>
  <si>
    <t xml:space="preserve">Felhalmozási célú átvett pénzeszközök </t>
  </si>
  <si>
    <t>B7</t>
  </si>
  <si>
    <t xml:space="preserve">Költségvetési bevételek </t>
  </si>
  <si>
    <t>B1-B7</t>
  </si>
  <si>
    <t>költségvetési egyenleg  MŰKÖDÉSI</t>
  </si>
  <si>
    <t>költségvetési egyenleg FELHALMOZÁSI</t>
  </si>
  <si>
    <t xml:space="preserve">Hitel-, kölcsönfelvétel államháztartáson kívülről </t>
  </si>
  <si>
    <t>B811</t>
  </si>
  <si>
    <t xml:space="preserve">Belföldi értékpapírok bevételei </t>
  </si>
  <si>
    <t>B812</t>
  </si>
  <si>
    <t>Előző év költségvetési maradványának igénybevétele MŰKÖDÉSRE</t>
  </si>
  <si>
    <t>B8131</t>
  </si>
  <si>
    <t>Előző év költségvetési maradványának igénybevétele FELHALMOZÁSRA</t>
  </si>
  <si>
    <t>Előző év vállalkozási maradványának igénybevétele MŰKÖDÉSRE</t>
  </si>
  <si>
    <t>B8132</t>
  </si>
  <si>
    <t>Előző év vállalkozási maradványának igénybevétele FELHALMOZÁSRA</t>
  </si>
  <si>
    <t xml:space="preserve">Maradvány igénybevétele </t>
  </si>
  <si>
    <t>B813</t>
  </si>
  <si>
    <t xml:space="preserve">Belföldi finanszírozás bevételei </t>
  </si>
  <si>
    <t>B81</t>
  </si>
  <si>
    <t xml:space="preserve">Külföldi finanszírozás bevételei </t>
  </si>
  <si>
    <t>B82</t>
  </si>
  <si>
    <t>Adóssághoz nem kapcsolódó származékos ügyletek bevételei</t>
  </si>
  <si>
    <t>B83</t>
  </si>
  <si>
    <t xml:space="preserve">Finanszírozási bevételek </t>
  </si>
  <si>
    <t>B8</t>
  </si>
  <si>
    <t>BEVÉTELEK ÖSSZESEN (B1-8)</t>
  </si>
  <si>
    <t>B814</t>
  </si>
  <si>
    <t>B816</t>
  </si>
  <si>
    <t>Államháztartáson bellüli megelőlegezések</t>
  </si>
  <si>
    <t>Központi irányítószervi támogatás</t>
  </si>
  <si>
    <t xml:space="preserve">M </t>
  </si>
  <si>
    <t>helyi önk. Előző évi elszámolásból származó kiadások</t>
  </si>
  <si>
    <t>egyéb elvonások befizetések</t>
  </si>
  <si>
    <t>Építményadó</t>
  </si>
  <si>
    <t>Telekadó</t>
  </si>
  <si>
    <t>Állandó jelleggel végzett ip.űzési adó</t>
  </si>
  <si>
    <t>Idegenfor.adó tartózkodás után</t>
  </si>
  <si>
    <t>Egyéb közhatalmi bevételek (Pótlékok, illetékek, bírságok)</t>
  </si>
  <si>
    <r>
      <t>Intézményi működési bevételek</t>
    </r>
    <r>
      <rPr>
        <sz val="11"/>
        <rFont val="Arial"/>
        <family val="2"/>
        <charset val="238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</si>
  <si>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Közhatalmi bevételek </t>
    </r>
    <r>
      <rPr>
        <sz val="11"/>
        <rFont val="Arial"/>
        <family val="2"/>
        <charset val="238"/>
      </rPr>
      <t>(adók, illetékek, járulékok, hozzájárulások, bírságok, díjak, és más fizetési kötelezettségek)</t>
    </r>
  </si>
  <si>
    <t>Felhalmozás célú pénzeszközátvétel egyéb vállalkozástól</t>
  </si>
  <si>
    <t>könyvtáros 1</t>
  </si>
  <si>
    <t>adatok Fő-ben</t>
  </si>
  <si>
    <t>Napraforgó Óvoda és Bölcsőde</t>
  </si>
  <si>
    <t>01 Közhatalmi eredményszemléletű bevételek</t>
  </si>
  <si>
    <t>02 Eszközök és szolgáltatások értékesítése nettó eredményszemléletű bevételei</t>
  </si>
  <si>
    <t>I Tevékenység nettó eredményszemléletű bevétele (=01+02+03)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</si>
  <si>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</si>
  <si>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</si>
  <si>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</si>
  <si>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</si>
  <si>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III Egyéb eredményszemléletű bevételek (=06+07+08+09)</t>
  </si>
  <si>
    <t>10 Anyagköltség</t>
  </si>
  <si>
    <t>11 Igénybe vett szolgáltatások értéke</t>
  </si>
  <si>
    <t>IV Anyagjellegű ráfordítások (=10+11+12+13)</t>
  </si>
  <si>
    <t>14 Bérköltség</t>
  </si>
  <si>
    <t>15 Személyi jellegű egyéb kifizetések</t>
  </si>
  <si>
    <t>16 Bérjárulékok</t>
  </si>
  <si>
    <t>V Személyi jellegű ráfordítások (=14+15+16)</t>
  </si>
  <si>
    <t>VI Értékcsökkenési leírás</t>
  </si>
  <si>
    <t>VII Egyéb ráfordítások</t>
  </si>
  <si>
    <t>A)  TEVÉKENYSÉGEK EREDMÉNYE (=I±II+III-IV-V-VI-VII)</t>
  </si>
  <si>
    <t>20 Egyéb kapott (járó) kamatok és kamatjellegű eredményszemléletű bevételek</t>
  </si>
  <si>
    <t>VIII Pénzügyi műveletek eredményszemléletű bevételei (=17+18+19+20+21)</t>
  </si>
  <si>
    <t>24 Fizetendő kamatok és kamatjellegű ráfordítások</t>
  </si>
  <si>
    <t>IX Pénzügyi műveletek ráfordításai (=22+23+24+25+26)</t>
  </si>
  <si>
    <t>B)  PÉNZÜGYI MŰVELETEK EREDMÉNYE (=VIII-IX)</t>
  </si>
  <si>
    <t>C)  MÉRLEG SZERINTI EREDMÉNY (=±A±B)</t>
  </si>
  <si>
    <t>Közös Hivatal</t>
  </si>
  <si>
    <t>Mérleg</t>
  </si>
  <si>
    <t>A/I/2 Szellemi termékek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</si>
  <si>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</si>
  <si>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</si>
  <si>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</si>
  <si>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</si>
  <si>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</si>
  <si>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A/III/1b - ebből: tartós részesedések nem pénzügyi vállalkozásban</t>
  </si>
  <si>
    <t>A/III Befektetett pénzügyi eszközök (=A/III/1+A/III/2+A/III/3)</t>
  </si>
  <si>
    <t>A) NEMZETI VAGYONBA TARTOZÓ BEFEKTETETT ESZKÖZÖK (=A/I+A/II+A/III+A/IV)</t>
  </si>
  <si>
    <t>C/II/1 Forintpénztár</t>
  </si>
  <si>
    <t>C/II Pénztárak, csekkek, betétkönyvek (=C/II/1+C/II/2+C/II/3)</t>
  </si>
  <si>
    <t>C/III/1 Kincstáron kívüli forintszámlák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</si>
  <si>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</si>
  <si>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</si>
  <si>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</si>
  <si>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</si>
  <si>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</si>
  <si>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</si>
  <si>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</si>
  <si>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D/I/4d - ebből: költségvetési évben esedékes követelések kiszámlázott általános forgalmi adóra</t>
  </si>
  <si>
    <t>D/I/7 Költségvetési évben esedékes követelések felhalmozási célú átvett pénzeszközre (&gt;=D/I/7a+D/I/7b+D/I/7c)</t>
  </si>
  <si>
    <t>D/I Költségvetési évben esedékes követelések (=D/I/1+…+D/I/8)</t>
  </si>
  <si>
    <t>D/III/1 Adott előlegek (=D/III/1a+…+D/III/1f)</t>
  </si>
  <si>
    <t>D/III/1e - ebből: foglalkoztatottaknak adott előlegek</t>
  </si>
  <si>
    <t>D/III/4 Forgótőke elszámolása</t>
  </si>
  <si>
    <t>D/III Követelés jellegű sajátos elszámolások (=D/III/1+…+D/III/9)</t>
  </si>
  <si>
    <t>D) KÖVETELÉSEK  (=D/I+D/II+D/III)</t>
  </si>
  <si>
    <t>E/I/2 Más előzetesen felszámított levonható általános forgalmi adó</t>
  </si>
  <si>
    <t>E/I Előzetesen felszámított általános forgalmi adó elszámolása (=E/I/1+…+E/I/4)</t>
  </si>
  <si>
    <t>E/II/2 Más fizetendő általános forgalmi adó</t>
  </si>
  <si>
    <t>E/II Fizetendő általános forgalmi adó elszámolása (=E/II/1+E/II/2)</t>
  </si>
  <si>
    <t>E) EGYÉB SAJÁTOS ELSZÁMOLÁSOK (=E/I+E/II+E/III)</t>
  </si>
  <si>
    <t>ESZKÖZÖK ÖSSZESEN (=A+B+C+D+E+F)</t>
  </si>
  <si>
    <t>G/I  Nemzeti vagyon induláskori értéke</t>
  </si>
  <si>
    <t>G/II Nemzeti vagyon változásai</t>
  </si>
  <si>
    <t>G/IV Felhalmozott eredmény</t>
  </si>
  <si>
    <t>G/VI Mérleg szerinti eredmény</t>
  </si>
  <si>
    <t>G/ SAJÁT TŐKE  (= G/I+…+G/VI)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</si>
  <si>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</si>
  <si>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</si>
  <si>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</si>
  <si>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H/III/1 Kapott előlegek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</si>
  <si>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</si>
  <si>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</si>
  <si>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</si>
  <si>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</si>
  <si>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</si>
  <si>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</si>
  <si>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B/I/1 Vásárolt készletek</t>
  </si>
  <si>
    <t>B/I Készletek (=B/I/1+…+B/I/5)</t>
  </si>
  <si>
    <t>B) NEMZETI VAGYONBA TARTOZÓ FORGÓESZKÖZÖK (= B/I+B/II)</t>
  </si>
  <si>
    <t>D/I/4a - ebből: költségvetési évben esedékes követelések készletértékesítés ellenértékére, szolgáltatások ellenértékére, közvetített szolgáltatások ellenértékére</t>
  </si>
  <si>
    <t>Tartalékok</t>
  </si>
  <si>
    <t>Költségvetésitámogatás</t>
  </si>
  <si>
    <t>C/III/2 Kincstárban vezetett forintszámlák</t>
  </si>
  <si>
    <t>D/II/3 Költségvetési évet követően esedékes követelések közhatalmi bevételre (=D/II/3a+…+D/II/3f)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</si>
  <si>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</si>
  <si>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</si>
  <si>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 Költségvetési évet követően esedékes követelések (=D/II/1+…+D/II/8)</t>
  </si>
  <si>
    <t>G/III Egyéb eszközök induláskori értéke és változásai</t>
  </si>
  <si>
    <t>Alsóörsi Településműködtetési és Községgazdálkodási Szerv.</t>
  </si>
  <si>
    <t>Közös Hivatal előirányzatai</t>
  </si>
  <si>
    <t>Közös Hivatal módosított előirányzatai</t>
  </si>
  <si>
    <t>Közös Hivatal tény</t>
  </si>
  <si>
    <t>Temüsz előirányzatai</t>
  </si>
  <si>
    <t>Temüsz módosított előirányzatai</t>
  </si>
  <si>
    <t>Kisértékű tárgyi eszkösz</t>
  </si>
  <si>
    <t>közterület felügyelő 1</t>
  </si>
  <si>
    <t xml:space="preserve">   felhalmozási célú pénzeszközátadások államháztartáson belülre </t>
  </si>
  <si>
    <t>TEMÜSZ</t>
  </si>
  <si>
    <t>ÓVODA</t>
  </si>
  <si>
    <t>KÖZÖS HIVATAL</t>
  </si>
  <si>
    <t>H/III/3 Más szervezetet megillető bevételek elszámolása</t>
  </si>
  <si>
    <t>Közös Önkormányzati Hivatal</t>
  </si>
  <si>
    <t>Eredeti előirányzat</t>
  </si>
  <si>
    <t>Módosított előirányzat</t>
  </si>
  <si>
    <t>Teljesítés</t>
  </si>
  <si>
    <t>B11. Központi költségvetésből kapott támogatás</t>
  </si>
  <si>
    <t>B16. Működési célú támogatásértékű bevétel ÁH-n belülről</t>
  </si>
  <si>
    <t>B6. Működési célú átvett pénzeszköz ÁH-n kívülről</t>
  </si>
  <si>
    <t>B2. Felhalmozási célú támogatásértékű bevétel ÁH-n belülről</t>
  </si>
  <si>
    <t>B7. Felhalmozási célú átvett pénzeszköz ÁH-n kívülről</t>
  </si>
  <si>
    <t>B5. Felhalmozáci célú bevételek (a tárgyi eszközök és immateriális javak értékesítése és a pénzügyi befektetések bevételei)</t>
  </si>
  <si>
    <t xml:space="preserve">B813. Előző évek előirányzat-maradványának, pénzmaradványának és előző évek vállalkozási maradványának igénybevétele </t>
  </si>
  <si>
    <t>B814. Finanszírozási bevételek  (megelőlegezések)</t>
  </si>
  <si>
    <t>K1. Személyi juttatások</t>
  </si>
  <si>
    <t xml:space="preserve">K2. Munkaadókat terhelő járulékok és szociális hozzájárulási adó, </t>
  </si>
  <si>
    <t>K3. Dologi kiadások és egyéb folyó kiadások</t>
  </si>
  <si>
    <t>K506.   támogatásértékű működési kiadások államáztartáson belülre</t>
  </si>
  <si>
    <t>K5021. A helyi önk. Előző évi elsz. Származó kiadások</t>
  </si>
  <si>
    <t>K512.   működési célú pénzeszközátadások államháztartáson kívülre</t>
  </si>
  <si>
    <t>K48.  Ellátottak juttatásai,  társadalom-, szociálpolitikai és egyéb juttatás, támogatás</t>
  </si>
  <si>
    <t xml:space="preserve">K513. Egyéb pénzforgalom nélküli kiadások -Tartalékok </t>
  </si>
  <si>
    <t>K6. Beruházások</t>
  </si>
  <si>
    <t>K7. Felújítások</t>
  </si>
  <si>
    <t xml:space="preserve">K8. Egyéb felhalmozási kiadások </t>
  </si>
  <si>
    <t>Egyéb műk.c. támogatás (TB alapoktól és kezelőitől)</t>
  </si>
  <si>
    <t xml:space="preserve">B16. Támogatásértékű működési bevételek </t>
  </si>
  <si>
    <t xml:space="preserve">B21. B25. Támogatásértékű felhalmozási bevételek </t>
  </si>
  <si>
    <t>B65. Működési célú pénzeszközátvétel államháztartáson kívülről</t>
  </si>
  <si>
    <t>Átmeneti segély, temetési segély, rendk.gyv.tám., Szoc.tv. 45.§ Önk.rend.</t>
  </si>
  <si>
    <t>Első lakáshoz jutók tám. Önk.rend.</t>
  </si>
  <si>
    <t>polgármester 1 tisztségviselő</t>
  </si>
  <si>
    <t>anyakönyvvez., szoc. üi. 1</t>
  </si>
  <si>
    <t>Strand gondnok,1</t>
  </si>
  <si>
    <t>temüsz fizikai 9</t>
  </si>
  <si>
    <t>méltányossági alapon, valamint az állandó lakosok 25 nm kedvezménye</t>
  </si>
  <si>
    <t xml:space="preserve">méltányossági alapon 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</si>
  <si>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</si>
  <si>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</si>
  <si>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</si>
  <si>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</si>
  <si>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</si>
  <si>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</si>
  <si>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</si>
  <si>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</si>
  <si>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</si>
  <si>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</si>
  <si>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</si>
  <si>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</si>
  <si>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Alsóörs Község Önkormányzata</t>
  </si>
  <si>
    <t>Alsóörsi Közös Önkormányzati Hivatal</t>
  </si>
  <si>
    <t>Alsóörsi Településműködtetési és Községgazdálkodási Szervezet</t>
  </si>
  <si>
    <t>Mindösszesen</t>
  </si>
  <si>
    <t>A. 32-33. számlák nyitó tárgyidőszaki egyenlege összesen ( =2+3)</t>
  </si>
  <si>
    <t>32. számlák nyitó tárgyidőszaki egyenlege [+32]</t>
  </si>
  <si>
    <t>Kiadások nyilvántartási ellenszámla  tárgyidőszaki egyenlege [-003]</t>
  </si>
  <si>
    <t>Bevételek nyilvántartási ellenszámla  tárgyidőszaki egyenlege [+005]</t>
  </si>
  <si>
    <t>Előző év költségvetési maradványának igénybevétele teljesítése tárgyidőszaki egyenlege [-0981313]</t>
  </si>
  <si>
    <t>Foglalkoztatottaknak adott előlegek tárgyidőszaki forgalma [+/-36515]</t>
  </si>
  <si>
    <t>C. 32-33. számlák számított tárgyidőszaki záró egyenlege (A + B)</t>
  </si>
  <si>
    <t>01</t>
  </si>
  <si>
    <t>03</t>
  </si>
  <si>
    <t>07</t>
  </si>
  <si>
    <t>21</t>
  </si>
  <si>
    <t>D/I/7c - ebből: költségvetési évben esedékes követelések felhalmozási célú visszatérítendő támogatások, kölcsönök visszatérülésére államháztartáson kívülről</t>
  </si>
  <si>
    <t>F/2 Költségek, ráfordítások aktív időbeli elhatárolása</t>
  </si>
  <si>
    <t>F) AKTÍV IDŐBELI  ELHATÁROLÁSOK  (=F/1+F/2+F/3)</t>
  </si>
  <si>
    <t>01 - K1-K8. Költségvetési kiadások</t>
  </si>
  <si>
    <t>#</t>
  </si>
  <si>
    <t>Kötelezettségvállalás, más fizetési kötelezettség - Költségvetési évben esedékes</t>
  </si>
  <si>
    <t>Kötelezettségvállalás, más fizetési kötelezettség - Költségvetési évben esedékes végleges</t>
  </si>
  <si>
    <t>Törvény szerinti illetmények, munkabérek (K1101)</t>
  </si>
  <si>
    <t>Céljuttatás, projektprémium (K1103)</t>
  </si>
  <si>
    <t>Béren kívüli juttatások (K1107)</t>
  </si>
  <si>
    <t>08</t>
  </si>
  <si>
    <t>Ruházati költségtérítés (K1108)</t>
  </si>
  <si>
    <t>09</t>
  </si>
  <si>
    <t>Közlekedési költségtérítés (K1109)</t>
  </si>
  <si>
    <t>12</t>
  </si>
  <si>
    <t>Szociális támogatások (K1112)</t>
  </si>
  <si>
    <t>13</t>
  </si>
  <si>
    <t>Foglalkoztatottak egyéb személyi juttatásai (&gt;=14) (K1113)</t>
  </si>
  <si>
    <t>15</t>
  </si>
  <si>
    <t>Foglalkoztatottak személyi juttatásai (=01+…+13) (K11)</t>
  </si>
  <si>
    <t>20</t>
  </si>
  <si>
    <t>Személyi juttatások (=15+19) (K1)</t>
  </si>
  <si>
    <t>22</t>
  </si>
  <si>
    <t>ebből: szociális hozzájárulási adó (K2)</t>
  </si>
  <si>
    <t>25</t>
  </si>
  <si>
    <t>27</t>
  </si>
  <si>
    <t>ebből: munkáltatót terhelő személyi jövedelemadó (K2)</t>
  </si>
  <si>
    <t>Üzemeltetési anyagok beszerzése (K312)</t>
  </si>
  <si>
    <t>Készletbeszerzés (=28+29+30) (K31)</t>
  </si>
  <si>
    <t>Egyéb kommunikációs szolgáltatások (K322)</t>
  </si>
  <si>
    <t>Kommunikációs szolgáltatások (=32+33) (K32)</t>
  </si>
  <si>
    <t>Működési célú előzetesen felszámított általános forgalmi adó (K351)</t>
  </si>
  <si>
    <t>Egyéb dologi kiadások (K355)</t>
  </si>
  <si>
    <t>NORMATÍV TÁMOGATÁS</t>
  </si>
  <si>
    <t>Alsóörs Község Önkormányzata által nyújtott finanszírozásban jelenik meg</t>
  </si>
  <si>
    <t>Összeg (a főkönyvben szereplő előjelnek megfelően) Ft-ban</t>
  </si>
  <si>
    <t>D/I/4i - ebből: költségvetési évben esedékes követelések egyéb működési bevételekre</t>
  </si>
  <si>
    <t>B812. Forgatási és Befektetési célú belföldi értékpapírok beváltása, értékesítése</t>
  </si>
  <si>
    <t>K5022. A helyi önkormányzatok törvényi előíráson alapuló befizetései</t>
  </si>
  <si>
    <t>K915. Irányító szerv alá tartozó költségvetési szervnek folyósított működési támogatás</t>
  </si>
  <si>
    <t>Támogatásértékű működési kiadás országos térségi fejl. Tanács és ktg.vetési szervei (Mozdulj Balaton)</t>
  </si>
  <si>
    <t>Felh.c.tám. EGYÉB CIVIL SZERV. (alapítvány, egyesület, helyi szervezet)</t>
  </si>
  <si>
    <t>Felh.c.tám. EGYÉB VÁLLALKOZÁSOK</t>
  </si>
  <si>
    <t xml:space="preserve">Rendszeres gyermekvédelmi kedvezmény </t>
  </si>
  <si>
    <t>Beiskolázási támogatás</t>
  </si>
  <si>
    <t>Életkezdési támogatás</t>
  </si>
  <si>
    <t>rendezvényszervező 1</t>
  </si>
  <si>
    <t>Forgatási és Befektetési célú belföldi értékpapírok beváltása, értékesítése</t>
  </si>
  <si>
    <t>Finanszírozási bevételek  (megelőlegezések)</t>
  </si>
  <si>
    <t>Túlfizetések, téves és visszajáró befizetések tárgyidőszaki forgalma [+/-36711]</t>
  </si>
  <si>
    <t>Más szervezetet megillető bevételek elszámolása számla tárgyidőszaki forgalma [+/-3673]</t>
  </si>
  <si>
    <t>Letétre, megőrzésre, fedezetkezelésre átvett pénzeszközök, biztosítékok tárgyidőszaki forgalma [+/-3678]</t>
  </si>
  <si>
    <t>12 Eladott áruk beszerzési értéke</t>
  </si>
  <si>
    <t>A/III/1 Tartós részesedések (=A/III/1a+…+A/III/1f)</t>
  </si>
  <si>
    <t>D/II/3f - ebből: költségvetési évet követően esedékes követelések egyéb közhatalmi bevételekre</t>
  </si>
  <si>
    <t>H/II/3 Költségvetési évet követően esedékes kötelezettségek dologi kiadásokra</t>
  </si>
  <si>
    <t>2024. évi eredeti ei.</t>
  </si>
  <si>
    <t>Állami Támogatással csökkentett kiadás</t>
  </si>
  <si>
    <t>Lovasra jutó költség lakosságszám arányosan</t>
  </si>
  <si>
    <t>K9. Finanszírozási kiadások</t>
  </si>
  <si>
    <t xml:space="preserve">K914. Államháztartáson belüli megelőlegezések </t>
  </si>
  <si>
    <t>Egyéb műk.c. támogatás (Pályázat, Rendszeres gyv.kedv.)</t>
  </si>
  <si>
    <t>Egyéb műk.c. támogatás Önk-tól, Önk-i ktgv.szervtől (közös hivatal műk.tám., óvoda- és védőnő kiad.tám.)</t>
  </si>
  <si>
    <t>Egyéb műk.c. támogatás Társulástól (KBTÖT munkaszervezeti feladatok)</t>
  </si>
  <si>
    <t>Egyéb műk.c. támogatás Társulástól (B.almádi Szoc. Társ. Előző évi elszámolás)</t>
  </si>
  <si>
    <t>Egyéb műk.c. támogatás Társulástól (Emberi Erőforrások Min. kulturális bérfejl.)</t>
  </si>
  <si>
    <t>Támogatásértékű működési kiadás önkormányzatoknak és költségvetési szerveiknek (szoc.feladatok ellátása, admin.feladatok, köztemetés)</t>
  </si>
  <si>
    <t>Támogatásértékű működési kiadás társulásnak (B.almádi, B.füred, szoc.feladatok ellátása, közfogl.hozzájárulás)</t>
  </si>
  <si>
    <t>Műk.c.tám. EGYHÁZAKNAK</t>
  </si>
  <si>
    <t>B7. Felhalmozási célú pénzeszközátvétel államháztartáson kívülről</t>
  </si>
  <si>
    <t>ügyintéző 1</t>
  </si>
  <si>
    <t>Szálláshely gondnok 1</t>
  </si>
  <si>
    <t>Bevétel kedvezmény nélkül</t>
  </si>
  <si>
    <t>Forgatási célú ép. Vásárlás</t>
  </si>
  <si>
    <t>Államháztartáson belüli megelőlegezések</t>
  </si>
  <si>
    <t>Finanszírozási kiadások összesen</t>
  </si>
  <si>
    <t>* a működési és felhalmozási kiadás összesen összegből levonásra került az intézményeknek átadott finanszírozás, annak érdekében, hogy a végösszesen ne tartalmazzon halmozódást</t>
  </si>
  <si>
    <t>Forgótőke elszámolása számla tárgyidőszaki forgalma  [+/-3654]</t>
  </si>
  <si>
    <t>B/II/2 Forgatási célú hitelviszonyt megtestesítő értékpapírok (&gt;=B/II/2a+…+B/II/2d)</t>
  </si>
  <si>
    <t>B/II/2b - ebből: kincstárjegyek</t>
  </si>
  <si>
    <t>B/II Értékpapírok (=B/II/1+B/II/2)</t>
  </si>
  <si>
    <t>H/III/7 Letétre, megőrzésre, fedezetkezelésre átvett pénzeszközök, biztosítékok</t>
  </si>
  <si>
    <t>2023. évi tény (teljesítés)</t>
  </si>
  <si>
    <t>2025. évi eredeti ei.</t>
  </si>
  <si>
    <t>K912. Forgatási célú ép. Vásárlás</t>
  </si>
  <si>
    <t>Egyéb külső személyi juttatások (K123)</t>
  </si>
  <si>
    <t>Külső személyi juttatások (=16+17+18) (K12)</t>
  </si>
  <si>
    <t>06</t>
  </si>
  <si>
    <t>17</t>
  </si>
  <si>
    <t>18</t>
  </si>
  <si>
    <t>19</t>
  </si>
  <si>
    <r>
      <t>B4. Intézményi működési bevételek</t>
    </r>
    <r>
      <rPr>
        <sz val="11"/>
        <rFont val="Calibri"/>
        <family val="2"/>
        <charset val="238"/>
        <scheme val="minor"/>
      </rPr>
      <t xml:space="preserve"> (áru- és készletértékesítés, a nyújtott szolgáltatások ellenértéke, a bérleti díj bevételek, az intézményi ellátási díjak, az alkalmazottak térítése, az általános forgalmi adó bevételek, valamint a hozam- és kamatbevételek)</t>
    </r>
  </si>
  <si>
    <r>
      <t xml:space="preserve">B3. Közhatalmi bevételek </t>
    </r>
    <r>
      <rPr>
        <sz val="11"/>
        <rFont val="Calibri"/>
        <family val="2"/>
        <charset val="238"/>
        <scheme val="minor"/>
      </rPr>
      <t>(adók, illetékek, járulékok, hozzájárulások, bírságok, díjak, és más fizetési kötelezettségek)</t>
    </r>
  </si>
  <si>
    <t xml:space="preserve">  Átengedett központi adók</t>
  </si>
  <si>
    <t>D/III/9 Letétre, megőrzésre, fedezetkezelésre átadott pénzeszközök, biztosítékok</t>
  </si>
  <si>
    <t>F/1  Eredményszemléletű bevételek aktív időbeli elhatárolása</t>
  </si>
  <si>
    <t>21 Pénzügyi műveletek egyéb eredményszemléletű bevételei (&gt;=21a+21b)</t>
  </si>
  <si>
    <t>Letétre, megőrzésre, fedezetkezelésre átadott pénzeszközök, biztosítékok számla tárgyidőszaki forgalma  [+/-3659]</t>
  </si>
  <si>
    <t>B25 Felh.célú egyéb támogatás (TOP Turisztika plusz támogatás)</t>
  </si>
  <si>
    <t>TÁMOGATÁS ÉRTÉKŰ KIADÁSOK államháztartáson belülre 2023</t>
  </si>
  <si>
    <t xml:space="preserve">K506. Támogatásértékű működési kiadások </t>
  </si>
  <si>
    <t>Támogatás értékű kiadás</t>
  </si>
  <si>
    <t>Támogatásértékű kiadás központi ktgvetési szervnek (Bursa, Rendőrfőkapitányság, kultuárlis bértám.visszafizetendő)</t>
  </si>
  <si>
    <t>HÉSZ</t>
  </si>
  <si>
    <t>hitel, kölcsön felvétele, átvállalása</t>
  </si>
  <si>
    <t xml:space="preserve">pénzügyi lízing </t>
  </si>
  <si>
    <t xml:space="preserve"> visszavásárlási kötelezettség kikötésével megkötött adásvételi szerződés</t>
  </si>
  <si>
    <t>Felhalmozási kiadások összesen</t>
  </si>
  <si>
    <t>Műk.c.tám. EGYHÁZAKNAK (Iskola támogatás)</t>
  </si>
  <si>
    <t>Műk.c.tám. NONPROFIT GAZD.TÁRS.</t>
  </si>
  <si>
    <t>Műk.c.tám. EGYÉB CIVIL SZERV. (alapítvány, egyesület, helyi szervezet)</t>
  </si>
  <si>
    <t xml:space="preserve">Műk.c.tám. HÁZTARTÁSOK </t>
  </si>
  <si>
    <t>Műk.c.tám. EGYÉB VÁLLALKOZÁSOK</t>
  </si>
  <si>
    <t>Felh.c.tám. EGYHÁZAKNAK</t>
  </si>
  <si>
    <t>Felh.c.tám. HÁZTARTÁSOK</t>
  </si>
  <si>
    <t>Felhalmozási célú pénzeszközátadások államháztartáson kívülre</t>
  </si>
  <si>
    <t>K48. Ellátottak pénzbeli juttatásai Települési támogatások (önk.rendelet, valamint a Szoc.tv. Alapján: első lakáshoz jutók támogatása, beiskolázási támogatás, segélyek)</t>
  </si>
  <si>
    <t>műszaki üi. 0,5</t>
  </si>
  <si>
    <t>Kemping gondnok 1</t>
  </si>
  <si>
    <t>Strand-Kemping idénylétszám 6+3=9</t>
  </si>
  <si>
    <t>takarító 0,5</t>
  </si>
  <si>
    <t>LÉTSZÁM 2023</t>
  </si>
  <si>
    <t>2026. évi eredeti ei.</t>
  </si>
  <si>
    <t>A költségvetési évet követő három év tervezett bevételi előirányzatainak és kiadási előirányzatainak keretszámai (Ft)</t>
  </si>
  <si>
    <t>Jubileumi jutalom (K1106)</t>
  </si>
  <si>
    <t>Munkavégzésre irányuló egyéb jogviszonyban nem saját foglalkoztatottnak fizetett juttatások (K122)</t>
  </si>
  <si>
    <t>Munkaadókat terhelő járulékok és szociális hozzájárulási adó (=22+…+27)                                                                           (K2)</t>
  </si>
  <si>
    <t>Egyéb szolgáltatások (&gt;=48) (K337)</t>
  </si>
  <si>
    <t>Szolgáltatási kiadások (=39+40+41+43+44+46+47) (K33)</t>
  </si>
  <si>
    <t>Különféle befizetések és egyéb dologi kiadások (=53+54+55+58+62) (K35)</t>
  </si>
  <si>
    <t>Dologi kiadások (=31+34+49+52+63) (K3)</t>
  </si>
  <si>
    <t>Költségvetési kiadások (=20+21+64+124+194+205+210+272) (K1-K8)</t>
  </si>
  <si>
    <t>Összes lakosságszám 2459 fő</t>
  </si>
  <si>
    <t>BEVÉTELEK 2024</t>
  </si>
  <si>
    <t>KIADÁSOK 2024</t>
  </si>
  <si>
    <t>ZÁRSZÁMADÁS 2024</t>
  </si>
  <si>
    <t>K84.   támogatásértékű felhalmozási kiadások államháztartáson belülre</t>
  </si>
  <si>
    <t>B816. Irányító szervtől kapott működési költségvetési támogatás</t>
  </si>
  <si>
    <t>HELYI ADÓ BEVÉTELEK 2024</t>
  </si>
  <si>
    <t>TÁMOGATÁS ÉRTÉKŰ BEVÉTELEK államháztartáson belülről 2024</t>
  </si>
  <si>
    <t>Egyéb műk.c. támogatás (Bethlen Gábor Alap testvérkapcsolatos pályázatok 4 mFt, Nemzeti Kulturális Alap művelődési ház fénytechnika 370 eFt)</t>
  </si>
  <si>
    <t>Egyéb műk.c. támogatás (Nemzeti Kulturális Támogatáskezelő Központ Bursa Hungarica visszautalása)</t>
  </si>
  <si>
    <t>Egyéb műk.c. támogatás (Humda, Autómentes nap támogatás)</t>
  </si>
  <si>
    <t>Egyéb műk.c. támogatás (Választás)</t>
  </si>
  <si>
    <t>B21 Felh.célú önkormányzati támogatás</t>
  </si>
  <si>
    <t>KÖZPONTI KÖLTSÉGVETÉSBŐL SZÁRMAZÓ TÁMOGATÁSOK 2024</t>
  </si>
  <si>
    <t>Helyi önkormányzatok működésének általános támogatása (B111)</t>
  </si>
  <si>
    <t>Települési önkormányzatok egyes köznevelési feladatainak támogatása (B112)</t>
  </si>
  <si>
    <t>Települési önkormányzatok egyes szociális és gyermekjóléti feladatainak támogatása (B1131)</t>
  </si>
  <si>
    <t>Települési önkormányzatok gyermekétkeztetési feladatainak támogatása (B1132)</t>
  </si>
  <si>
    <t>Települési önkormányzatok szociális, gyermekjóléti  és gyermekétkeztetési feladatainak támogatása (=03+04) (B113)</t>
  </si>
  <si>
    <t>Települési önkormányzatok kulturális feladatainak támogatása (B114)</t>
  </si>
  <si>
    <t>Elszámolásból származó bevételek (B116)</t>
  </si>
  <si>
    <t>Önkormányzatok működési támogatásai (B11)</t>
  </si>
  <si>
    <t>Működési célú költségvetési támogatások és kiegészítő támogatások (B115) Lakossági víz és csatorna támogatás 15.360.900 Ft, Szociális tüzelőanyag támogatás 1.653.540 Ft</t>
  </si>
  <si>
    <t>Európai Uniós Projektek 2024</t>
  </si>
  <si>
    <t>TOP-PLUSZ 1.1.3-21-VE1-2022 Helyi és térségi turizmusfejlesztés (Varázserdő - Amfiteátrum továbbfejlesztése)</t>
  </si>
  <si>
    <t>Megvalósítás 2023-2025</t>
  </si>
  <si>
    <t>Útépítés Mihálkovics u. Észak</t>
  </si>
  <si>
    <t>Sétány terv</t>
  </si>
  <si>
    <t>Szabadtéri Színpad felújítása</t>
  </si>
  <si>
    <t>Kemping recepció 50%</t>
  </si>
  <si>
    <t>Bölcsődei udvarfejlesztés (faház játéktárolónak)</t>
  </si>
  <si>
    <t>Bölcsődei udvarfejlesztés (rugós játék)</t>
  </si>
  <si>
    <t>Óvodai udvarfejlesztés (Mozdony kocsikkal)</t>
  </si>
  <si>
    <t>Óvodai udvarfejlesztés (Babaház)</t>
  </si>
  <si>
    <t>Kombi pároló (konyha)</t>
  </si>
  <si>
    <t>Térinformatikai Szoftver</t>
  </si>
  <si>
    <t>Merse Park Leader Játszótér</t>
  </si>
  <si>
    <t>Útépítés 2024-</t>
  </si>
  <si>
    <t>LED cere</t>
  </si>
  <si>
    <t>LEADER pályázat edzőpark árnyékolás</t>
  </si>
  <si>
    <t>TOP Plusz 1.1.3-21-VE1-2022-00040. sz pályázat</t>
  </si>
  <si>
    <t>2024. Laptop képviselők ASUS HP Dell Vostro</t>
  </si>
  <si>
    <t>Elektromos Gépjármű 2023. Cenntro L. Birdiecar</t>
  </si>
  <si>
    <t>Fénymásoló Hivatal 2024.</t>
  </si>
  <si>
    <t>LED Csere 180 db</t>
  </si>
  <si>
    <t>Beruházási célú előzetesen felszámított általános forgalmi adó</t>
  </si>
  <si>
    <t>17. hrsz, 2023.Vis Maior EBR: 606893 Löszfal omlás</t>
  </si>
  <si>
    <t>Strandsétány felújítás</t>
  </si>
  <si>
    <t>Felújítási célú előzetesen felszámított általános forgalmi adó</t>
  </si>
  <si>
    <t>Rönkfogó kanál,rotátor</t>
  </si>
  <si>
    <t>Tibáné-féle lakókocsi</t>
  </si>
  <si>
    <t>Klímák Strandra, Kempingbe</t>
  </si>
  <si>
    <t>Gázkazán Sportcsarnok</t>
  </si>
  <si>
    <t>Tárgyieszközök beszerzése</t>
  </si>
  <si>
    <t>Óvodai udvarfejlesztés (Mozdony kocsikkal, Babaház, Rugós játék)</t>
  </si>
  <si>
    <t>A fenti előirányzatokból 2024 költségvetési év azon fejlesztési céljai, amelyek megvalósításához a Stabilitási tv. 3. § (1) bekezdése szerinti adósságot keletkeztető ügylet megkötése válik vagy válhat szükségessé (forrás feltüntetése ezer forintban)</t>
  </si>
  <si>
    <t>BERUHÁZÁS-FELÚJÍTÁS 2024</t>
  </si>
  <si>
    <t>ÁTADOTT-ÁTVETT PÉNZESZKÖZÖK ÁLLAMHÁZTARTÁSON KÍVÜLRE 2024</t>
  </si>
  <si>
    <t>Működési célú pénzeszközátvétel civil szervezettől</t>
  </si>
  <si>
    <t>Működési célú pénzeszközátvétel egyéb vállalkozástól</t>
  </si>
  <si>
    <t>B75. Felhalmozás célú pénzeszközátvétel háztartásoktól (munk.kölcsön viszafiz.)</t>
  </si>
  <si>
    <t>B74. Felhalmozás célú pénzeszközátvétel háztartásoktól (Kalász-Hamvas-Iklódi utcák útépítési hozzájárulás)</t>
  </si>
  <si>
    <t xml:space="preserve">K512. Működési célú pénzeszközátadások államháztartáson kívülre </t>
  </si>
  <si>
    <t>ELLÁTOTTAK JUTTATÁSAI 2024</t>
  </si>
  <si>
    <t>tanyagondnok 1</t>
  </si>
  <si>
    <t>pénzügyi üi. 5</t>
  </si>
  <si>
    <t>adóügyi üi. 3</t>
  </si>
  <si>
    <t>informatikus 0,75</t>
  </si>
  <si>
    <t>igazgatási üi. 1</t>
  </si>
  <si>
    <t>Strand-Kemping idénylétszám 5+2=7</t>
  </si>
  <si>
    <t>temüsz fizikai 10</t>
  </si>
  <si>
    <t>1 óvónő int.vez, 1 óvónő int.vez.hely., 4 óvónő</t>
  </si>
  <si>
    <t>dajka 3</t>
  </si>
  <si>
    <t>ped.assz. 2</t>
  </si>
  <si>
    <t>kisgy.nevelő 2</t>
  </si>
  <si>
    <t>dajka/takarító (bölcsőde) 0,75</t>
  </si>
  <si>
    <t>szakács bölcsőde 1</t>
  </si>
  <si>
    <t>szakács óvoda 1</t>
  </si>
  <si>
    <t>konyhai kisegítő óvoda 1</t>
  </si>
  <si>
    <t>élelmezésvezető 1</t>
  </si>
  <si>
    <t>KÖZVETETT TÁMOGATÁSOK 2024</t>
  </si>
  <si>
    <t>B341 Építményadó</t>
  </si>
  <si>
    <t>B344 Telekadó</t>
  </si>
  <si>
    <t>B351 Állandó jelleggel végzett ip.űzési adó</t>
  </si>
  <si>
    <t>B355 Idegenfor.adó tartózkodás után</t>
  </si>
  <si>
    <t>adóelőleg csökkentés méltányossági alapon</t>
  </si>
  <si>
    <t>B36 Egyéb közhatalmi bevételek (Pótlékok, illetékek, bírságok, Talajterhelési díj)</t>
  </si>
  <si>
    <t>ÖNKORMÁNYZAT és INTÉZMÉNYEK MÉRLEG ÖSSZESEN 2024</t>
  </si>
  <si>
    <t>Önkormányzat 2024 évi zárszámadása</t>
  </si>
  <si>
    <t>Pénzeszközök változása 2024</t>
  </si>
  <si>
    <t>33. számlák nyitó tárgyidőszaki egyenlege [+(3311+3312+3318) + (3321+3322+3328)]</t>
  </si>
  <si>
    <t>B. Korrekciós tételek összesen: (5+6+7+8+9-10-11-12-13-14+15-16-23-30-31-32-33-34-35-36+39+42+43+44+45+46+47-50+51-52)</t>
  </si>
  <si>
    <t>Adott előlegek számla  tárgyidőszaki forgalma összesen [+/-3651] (17+18+19+20+21+22)</t>
  </si>
  <si>
    <t>Kapott előlegek tárgyidőszaki forgalma [+/-3671] (40+41)</t>
  </si>
  <si>
    <t>D. 32-33. számlák főkönyvi kivonat szerinti záró tárgyidőszaki egyenlege [+32 + (3311+3312+3318) + (3321+3322+3328)]</t>
  </si>
  <si>
    <t>Tájékoztató adat: Kincsárban vezetett forintszámlák tárgyidőszaki záró állománya [3312]</t>
  </si>
  <si>
    <t>ELŐIRÁNYZAT FELHASZNÁLÁSI TERV 2024</t>
  </si>
  <si>
    <t>A helyi önkormányzat és intézmények pénzmaradvány kimutatása 2024</t>
  </si>
  <si>
    <t>Önkormányzat 2024. évi zárszámadása</t>
  </si>
  <si>
    <t>Eredménykimutatás 2024</t>
  </si>
  <si>
    <t>Előző időszak (2023. év)</t>
  </si>
  <si>
    <t>Tárgyi időszak (2024. év)</t>
  </si>
  <si>
    <t>19 Befektetett pénzügyi eszközökből származó eredményszemléletű bevételek, árfolyamnyereségek</t>
  </si>
  <si>
    <t>Előző időszak (2023 év)</t>
  </si>
  <si>
    <t>A/III/2 Tartós hitelviszonyt megtestesítő értékpapírok (&gt;=A/III/2a+A/III/2/b)</t>
  </si>
  <si>
    <t>A/III/2a - ebből: államkötvények</t>
  </si>
  <si>
    <t>H/II/1 Költségvetési évet követően esedékes kötelezettségek személyi juttatásokra</t>
  </si>
  <si>
    <t>2024. évi módosított ei.</t>
  </si>
  <si>
    <t>2024. évi tény (teljesítés)</t>
  </si>
  <si>
    <t>2027. évi eredeti ei.</t>
  </si>
  <si>
    <t>ALSÓÖRSI KÖZÖS ÖNKORMÁNYZATI HIVATAL 2024. ÉVI TELJESÍTÉS</t>
  </si>
  <si>
    <t>ebből: táppénz hozzájárulás (K2)</t>
  </si>
  <si>
    <t>29</t>
  </si>
  <si>
    <t>31</t>
  </si>
  <si>
    <t>33</t>
  </si>
  <si>
    <t>34</t>
  </si>
  <si>
    <t>47</t>
  </si>
  <si>
    <t>49</t>
  </si>
  <si>
    <t>53</t>
  </si>
  <si>
    <t>62</t>
  </si>
  <si>
    <t>63</t>
  </si>
  <si>
    <t>64</t>
  </si>
  <si>
    <t>273</t>
  </si>
  <si>
    <t>Kötelezettségvállalás, más fizetési kötelezettség - Költségvetési évet követően esedékes</t>
  </si>
  <si>
    <t>Kötelezettségvállalás, más fizetési kötelezettség - Költségvetési évet követően esedékes végleges</t>
  </si>
  <si>
    <t>Kiadás-Bevétel egyenleg 2024</t>
  </si>
  <si>
    <t>2024 évben</t>
  </si>
  <si>
    <t>8,17 FŐ</t>
  </si>
  <si>
    <t>Lakosságszám Lovas 2023.01.01-jén 557 fő</t>
  </si>
  <si>
    <t>Lakosságszám Alsóörs 2023.01.01-jén 2071 fő</t>
  </si>
  <si>
    <t>219</t>
  </si>
  <si>
    <t>Működési bevételek (=183+184+187+189+196+197+198+207+214+215+216) (B4)</t>
  </si>
  <si>
    <t>02 - B1. - B7. Költségvetési bevételek</t>
  </si>
  <si>
    <t>Követelés - Költségvetési évben esedékes</t>
  </si>
  <si>
    <t>Követelés - Költségvetési évet követően esedékes</t>
  </si>
  <si>
    <t>Egyéb működési célú támogatások bevételei államháztartáson belülről (=35+…+44) (B16)</t>
  </si>
  <si>
    <t>38</t>
  </si>
  <si>
    <t>ebből: egyéb fejezeti kezelésű előirányzatok (B16)</t>
  </si>
  <si>
    <t>45</t>
  </si>
  <si>
    <t>Működési célú támogatások államháztartáson belülről (=09+...+12+23+34) (B1)</t>
  </si>
  <si>
    <t>216</t>
  </si>
  <si>
    <t>Egyéb működési bevételek (&gt;=217+218) (B411)</t>
  </si>
  <si>
    <t>283</t>
  </si>
  <si>
    <t>Költségvetési bevételek (=45+81+182+219+230+256+282) (B1-B7)</t>
  </si>
  <si>
    <t>Lovas által 2024. évben átutalt támogatás közös hivatal fenntartására</t>
  </si>
  <si>
    <t>Lovas által még fizetendő 2024. évi működsére</t>
  </si>
  <si>
    <t>17. melléklet a .../2025. (V.23.) önkormányzati rendelethez</t>
  </si>
  <si>
    <t>16. melléklet a  .../2025. (V.23.) önkormányzati rendelethez</t>
  </si>
  <si>
    <t>15. melléklet a  .../2025. (V.23.) önkormányzati rendelethez</t>
  </si>
  <si>
    <t>14. melléklet a   .../2025. (V.23.) önkormányzati rendelethez</t>
  </si>
  <si>
    <t>13. melléklet a   ..../2025. (V.23.) önkormányzati rendelethez</t>
  </si>
  <si>
    <t>12. melléklet a .../2025. (V.23.) önkormányzati rendelethez</t>
  </si>
  <si>
    <t>11. melléklet a  .../2025. (V.23.) önkormányzati rendelethez</t>
  </si>
  <si>
    <t>10. melléklet a .../2025. (V.23.) önkormányzati rendelethez</t>
  </si>
  <si>
    <t>9.  melléklet a ..../2025. (V.23.) önkormányzati rendelethez</t>
  </si>
  <si>
    <t>8.  melléklet a  .../2025. (V.23.) önkormányzati rendelethez</t>
  </si>
  <si>
    <t>7.melléklet a .../2025. (V.23.) önkormányzati rendelethez</t>
  </si>
  <si>
    <t>6. melléklet a .../2025. (V.23.) önkormányzati rendelethez</t>
  </si>
  <si>
    <t>5. melléklet a ..../2025. (V.23.) önkormányzati rendelethez</t>
  </si>
  <si>
    <t>4. melléklet a .../2025. (V.23.) önkormányzati rendelethez</t>
  </si>
  <si>
    <t>3. melléklet a .../2025. (V.23.) önkormányzati rendelethez</t>
  </si>
  <si>
    <t>2. melléklet a  .../2025. (V.23.) önkormányzati rendelethez</t>
  </si>
  <si>
    <t>1. melléklet a  .../2025. (V.23.)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</si>
</sst>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  <numFmt numFmtId="166" formatCode="\ ##########"/>
    <numFmt numFmtId="167" formatCode="_-* #,##0\ _F_t_-;\-* #,##0\ _F_t_-;_-* \-??\ _F_t_-;_-@_-"/>
  </numFmts>
  <fonts count="82" x14ac:knownFonts="1">
    <font>
      <sz val="10"/>
      <name val="Arial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22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3"/>
      <color indexed="8"/>
      <name val="Arial"/>
      <family val="2"/>
      <charset val="238"/>
    </font>
    <font>
      <b/>
      <sz val="14"/>
      <name val="Arial"/>
      <family val="2"/>
      <charset val="238"/>
    </font>
    <font>
      <sz val="13"/>
      <name val="Arial"/>
      <family val="2"/>
      <charset val="238"/>
    </font>
    <font>
      <b/>
      <i/>
      <sz val="12"/>
      <name val="Arial"/>
      <family val="2"/>
      <charset val="238"/>
    </font>
    <font>
      <b/>
      <sz val="13"/>
      <name val="Arial"/>
      <family val="2"/>
      <charset val="238"/>
    </font>
    <font>
      <i/>
      <sz val="13"/>
      <color indexed="8"/>
      <name val="Arial"/>
      <family val="2"/>
      <charset val="238"/>
    </font>
    <font>
      <b/>
      <i/>
      <sz val="14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4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i/>
      <u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i/>
      <u/>
      <sz val="8"/>
      <name val="Arial"/>
      <family val="2"/>
      <charset val="238"/>
    </font>
    <font>
      <u/>
      <sz val="8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"/>
      <family val="2"/>
      <charset val="238"/>
    </font>
    <font>
      <b/>
      <sz val="14"/>
      <color theme="3" tint="-0.249977111117893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4"/>
      <color indexed="63"/>
      <name val="Arial"/>
      <family val="2"/>
      <charset val="238"/>
    </font>
    <font>
      <sz val="10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12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Alignment="0" applyProtection="0">
      <alignment vertical="top"/>
      <protection locked="0"/>
    </xf>
  </cellStyleXfs>
  <cellXfs count="393">
    <xf numFmtId="0" fontId="0" fillId="0" borderId="0" xfId="0"/>
    <xf numFmtId="0" fontId="2" fillId="0" borderId="0" xfId="0" applyFont="1"/>
    <xf numFmtId="164" fontId="3" fillId="0" borderId="0" xfId="3" applyNumberFormat="1" applyFont="1" applyAlignment="1">
      <alignment horizontal="left" vertical="center" wrapText="1"/>
    </xf>
    <xf numFmtId="0" fontId="6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3" fillId="0" borderId="1" xfId="3" applyNumberFormat="1" applyFont="1" applyBorder="1" applyAlignment="1">
      <alignment horizontal="left" vertical="center" wrapText="1"/>
    </xf>
    <xf numFmtId="164" fontId="14" fillId="0" borderId="1" xfId="3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164" fontId="15" fillId="5" borderId="1" xfId="3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16" fillId="0" borderId="0" xfId="0" applyFont="1"/>
    <xf numFmtId="0" fontId="11" fillId="0" borderId="1" xfId="0" applyFont="1" applyBorder="1" applyAlignment="1">
      <alignment wrapText="1"/>
    </xf>
    <xf numFmtId="0" fontId="17" fillId="0" borderId="0" xfId="0" applyFont="1"/>
    <xf numFmtId="0" fontId="18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3" fontId="21" fillId="0" borderId="1" xfId="3" applyNumberFormat="1" applyFont="1" applyBorder="1" applyAlignment="1">
      <alignment horizontal="left" vertical="center" wrapText="1"/>
    </xf>
    <xf numFmtId="3" fontId="21" fillId="0" borderId="1" xfId="3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/>
    </xf>
    <xf numFmtId="164" fontId="22" fillId="0" borderId="1" xfId="3" applyNumberFormat="1" applyFont="1" applyBorder="1" applyAlignment="1">
      <alignment horizontal="left" vertical="center" wrapText="1"/>
    </xf>
    <xf numFmtId="164" fontId="23" fillId="0" borderId="0" xfId="3" applyNumberFormat="1" applyFont="1" applyAlignment="1">
      <alignment horizontal="left" vertical="center" wrapText="1"/>
    </xf>
    <xf numFmtId="3" fontId="3" fillId="0" borderId="1" xfId="3" applyNumberFormat="1" applyFont="1" applyBorder="1" applyAlignment="1">
      <alignment horizontal="right" vertical="center"/>
    </xf>
    <xf numFmtId="3" fontId="3" fillId="0" borderId="1" xfId="3" applyNumberFormat="1" applyFont="1" applyBorder="1" applyAlignment="1">
      <alignment horizontal="right" vertical="center" wrapText="1"/>
    </xf>
    <xf numFmtId="164" fontId="3" fillId="0" borderId="0" xfId="3" applyNumberFormat="1" applyFont="1" applyAlignment="1">
      <alignment horizontal="left" vertical="center"/>
    </xf>
    <xf numFmtId="3" fontId="24" fillId="0" borderId="1" xfId="3" applyNumberFormat="1" applyFont="1" applyBorder="1" applyAlignment="1">
      <alignment horizontal="right" vertical="center" wrapText="1"/>
    </xf>
    <xf numFmtId="3" fontId="3" fillId="0" borderId="1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3" fontId="3" fillId="0" borderId="0" xfId="3" applyNumberFormat="1" applyFont="1" applyAlignment="1">
      <alignment horizontal="right" vertical="center"/>
    </xf>
    <xf numFmtId="3" fontId="3" fillId="0" borderId="0" xfId="3" applyNumberFormat="1" applyFont="1" applyAlignment="1">
      <alignment horizontal="right" vertical="center" wrapText="1"/>
    </xf>
    <xf numFmtId="3" fontId="25" fillId="0" borderId="0" xfId="0" applyNumberFormat="1" applyFont="1"/>
    <xf numFmtId="164" fontId="11" fillId="0" borderId="1" xfId="3" applyNumberFormat="1" applyFont="1" applyBorder="1" applyAlignment="1">
      <alignment horizontal="left" vertical="center" wrapText="1"/>
    </xf>
    <xf numFmtId="3" fontId="26" fillId="0" borderId="1" xfId="3" applyNumberFormat="1" applyFont="1" applyBorder="1" applyAlignment="1">
      <alignment horizontal="right" vertical="center"/>
    </xf>
    <xf numFmtId="3" fontId="26" fillId="0" borderId="1" xfId="3" applyNumberFormat="1" applyFont="1" applyBorder="1" applyAlignment="1">
      <alignment horizontal="right" vertical="center" wrapText="1"/>
    </xf>
    <xf numFmtId="164" fontId="26" fillId="0" borderId="0" xfId="3" applyNumberFormat="1" applyFont="1" applyAlignment="1">
      <alignment horizontal="left" vertical="center"/>
    </xf>
    <xf numFmtId="164" fontId="26" fillId="0" borderId="0" xfId="3" applyNumberFormat="1" applyFont="1" applyAlignment="1">
      <alignment horizontal="left" vertical="center" wrapText="1"/>
    </xf>
    <xf numFmtId="164" fontId="27" fillId="0" borderId="1" xfId="3" applyNumberFormat="1" applyFont="1" applyBorder="1" applyAlignment="1">
      <alignment horizontal="left" vertical="center" wrapText="1"/>
    </xf>
    <xf numFmtId="3" fontId="28" fillId="0" borderId="1" xfId="3" applyNumberFormat="1" applyFont="1" applyBorder="1" applyAlignment="1">
      <alignment horizontal="right" vertical="center" wrapText="1"/>
    </xf>
    <xf numFmtId="164" fontId="28" fillId="0" borderId="0" xfId="3" applyNumberFormat="1" applyFont="1" applyAlignment="1">
      <alignment horizontal="left" vertical="center" wrapText="1"/>
    </xf>
    <xf numFmtId="164" fontId="24" fillId="0" borderId="0" xfId="3" applyNumberFormat="1" applyFont="1" applyAlignment="1">
      <alignment horizontal="left" vertical="center" wrapText="1"/>
    </xf>
    <xf numFmtId="164" fontId="29" fillId="0" borderId="0" xfId="3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3" fontId="3" fillId="0" borderId="1" xfId="3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11" fillId="0" borderId="0" xfId="0" applyFont="1"/>
    <xf numFmtId="3" fontId="24" fillId="0" borderId="0" xfId="3" applyNumberFormat="1" applyFont="1" applyAlignment="1">
      <alignment horizontal="right" vertical="center" wrapText="1"/>
    </xf>
    <xf numFmtId="165" fontId="2" fillId="0" borderId="0" xfId="1" applyNumberFormat="1" applyFont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0" fontId="19" fillId="0" borderId="0" xfId="0" applyFont="1"/>
    <xf numFmtId="0" fontId="25" fillId="0" borderId="0" xfId="0" applyFont="1"/>
    <xf numFmtId="0" fontId="3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0" fontId="30" fillId="0" borderId="1" xfId="0" applyFont="1" applyBorder="1"/>
    <xf numFmtId="0" fontId="19" fillId="0" borderId="0" xfId="0" applyFont="1" applyAlignment="1">
      <alignment vertical="center"/>
    </xf>
    <xf numFmtId="1" fontId="19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19" fillId="0" borderId="1" xfId="0" applyFont="1" applyBorder="1" applyAlignment="1">
      <alignment vertical="center"/>
    </xf>
    <xf numFmtId="0" fontId="31" fillId="0" borderId="0" xfId="0" applyFont="1"/>
    <xf numFmtId="164" fontId="22" fillId="0" borderId="0" xfId="3" applyNumberFormat="1" applyFont="1" applyAlignment="1">
      <alignment horizontal="left" vertical="center" wrapText="1"/>
    </xf>
    <xf numFmtId="164" fontId="24" fillId="0" borderId="0" xfId="3" applyNumberFormat="1" applyFont="1" applyAlignment="1">
      <alignment vertical="center" wrapText="1"/>
    </xf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2" fontId="32" fillId="0" borderId="0" xfId="3" applyNumberFormat="1" applyFont="1" applyAlignment="1">
      <alignment horizontal="center" vertical="center" wrapText="1"/>
    </xf>
    <xf numFmtId="3" fontId="26" fillId="0" borderId="1" xfId="3" applyNumberFormat="1" applyFont="1" applyBorder="1" applyAlignment="1">
      <alignment horizontal="center" vertical="center" wrapText="1"/>
    </xf>
    <xf numFmtId="2" fontId="27" fillId="0" borderId="1" xfId="3" applyNumberFormat="1" applyFont="1" applyBorder="1" applyAlignment="1">
      <alignment horizontal="center" vertical="center" wrapText="1"/>
    </xf>
    <xf numFmtId="0" fontId="33" fillId="6" borderId="2" xfId="0" applyFont="1" applyFill="1" applyBorder="1" applyAlignment="1">
      <alignment wrapText="1"/>
    </xf>
    <xf numFmtId="0" fontId="34" fillId="0" borderId="3" xfId="0" applyFont="1" applyBorder="1" applyAlignment="1">
      <alignment horizontal="center" vertical="center" wrapText="1"/>
    </xf>
    <xf numFmtId="3" fontId="21" fillId="0" borderId="1" xfId="3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/>
    </xf>
    <xf numFmtId="0" fontId="35" fillId="0" borderId="8" xfId="0" applyFont="1" applyBorder="1"/>
    <xf numFmtId="3" fontId="35" fillId="0" borderId="9" xfId="0" applyNumberFormat="1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1" fillId="0" borderId="6" xfId="0" applyFont="1" applyBorder="1"/>
    <xf numFmtId="0" fontId="33" fillId="6" borderId="11" xfId="0" applyFont="1" applyFill="1" applyBorder="1" applyAlignment="1">
      <alignment wrapText="1"/>
    </xf>
    <xf numFmtId="0" fontId="36" fillId="0" borderId="12" xfId="0" applyFont="1" applyBorder="1" applyAlignment="1">
      <alignment wrapText="1"/>
    </xf>
    <xf numFmtId="0" fontId="2" fillId="0" borderId="1" xfId="0" applyFont="1" applyBorder="1"/>
    <xf numFmtId="0" fontId="39" fillId="0" borderId="0" xfId="0" applyFont="1" applyAlignment="1">
      <alignment horizontal="center" wrapText="1"/>
    </xf>
    <xf numFmtId="0" fontId="40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43" fillId="0" borderId="1" xfId="0" applyFont="1" applyBorder="1" applyAlignment="1">
      <alignment vertical="center"/>
    </xf>
    <xf numFmtId="0" fontId="44" fillId="0" borderId="1" xfId="0" applyFont="1" applyBorder="1" applyAlignment="1">
      <alignment horizontal="center" vertical="center" wrapText="1"/>
    </xf>
    <xf numFmtId="0" fontId="38" fillId="0" borderId="0" xfId="0" applyFont="1"/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5" fillId="9" borderId="1" xfId="0" applyFont="1" applyFill="1" applyBorder="1"/>
    <xf numFmtId="0" fontId="14" fillId="0" borderId="1" xfId="0" applyFont="1" applyBorder="1" applyAlignment="1">
      <alignment horizontal="left" vertical="center"/>
    </xf>
    <xf numFmtId="0" fontId="42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46" fillId="8" borderId="1" xfId="0" applyFont="1" applyFill="1" applyBorder="1" applyAlignment="1">
      <alignment horizontal="left" vertical="center"/>
    </xf>
    <xf numFmtId="0" fontId="42" fillId="2" borderId="1" xfId="0" applyFont="1" applyFill="1" applyBorder="1"/>
    <xf numFmtId="0" fontId="41" fillId="2" borderId="1" xfId="0" applyFont="1" applyFill="1" applyBorder="1"/>
    <xf numFmtId="0" fontId="46" fillId="8" borderId="1" xfId="0" applyFont="1" applyFill="1" applyBorder="1" applyAlignment="1">
      <alignment horizontal="left" vertical="center" wrapText="1"/>
    </xf>
    <xf numFmtId="0" fontId="42" fillId="6" borderId="1" xfId="0" applyFont="1" applyFill="1" applyBorder="1"/>
    <xf numFmtId="0" fontId="21" fillId="11" borderId="1" xfId="0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 vertical="center"/>
    </xf>
    <xf numFmtId="165" fontId="11" fillId="0" borderId="1" xfId="1" applyNumberFormat="1" applyFont="1" applyBorder="1" applyAlignment="1">
      <alignment horizontal="center" vertical="center" wrapText="1"/>
    </xf>
    <xf numFmtId="165" fontId="10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47" fillId="0" borderId="15" xfId="0" applyFont="1" applyBorder="1" applyAlignment="1">
      <alignment wrapText="1"/>
    </xf>
    <xf numFmtId="165" fontId="25" fillId="0" borderId="1" xfId="1" applyNumberFormat="1" applyFont="1" applyBorder="1" applyAlignment="1">
      <alignment horizontal="right" vertical="center"/>
    </xf>
    <xf numFmtId="2" fontId="32" fillId="0" borderId="1" xfId="3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165" fontId="11" fillId="0" borderId="0" xfId="1" applyNumberFormat="1" applyFont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165" fontId="10" fillId="3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justify" vertical="center" wrapText="1"/>
    </xf>
    <xf numFmtId="165" fontId="11" fillId="7" borderId="1" xfId="1" applyNumberFormat="1" applyFont="1" applyFill="1" applyBorder="1" applyAlignment="1">
      <alignment horizontal="right" vertical="center"/>
    </xf>
    <xf numFmtId="165" fontId="11" fillId="0" borderId="1" xfId="1" applyNumberFormat="1" applyFont="1" applyFill="1" applyBorder="1" applyAlignment="1">
      <alignment horizontal="right" vertical="center"/>
    </xf>
    <xf numFmtId="165" fontId="14" fillId="0" borderId="1" xfId="1" applyNumberFormat="1" applyFont="1" applyFill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right" vertical="center" wrapText="1"/>
    </xf>
    <xf numFmtId="165" fontId="12" fillId="0" borderId="1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167" fontId="51" fillId="0" borderId="16" xfId="1" applyNumberFormat="1" applyFont="1" applyFill="1" applyBorder="1" applyAlignment="1" applyProtection="1"/>
    <xf numFmtId="0" fontId="47" fillId="0" borderId="15" xfId="0" applyFont="1" applyBorder="1"/>
    <xf numFmtId="167" fontId="51" fillId="13" borderId="1" xfId="1" applyNumberFormat="1" applyFont="1" applyFill="1" applyBorder="1" applyAlignment="1" applyProtection="1"/>
    <xf numFmtId="0" fontId="30" fillId="0" borderId="0" xfId="0" applyFont="1"/>
    <xf numFmtId="165" fontId="25" fillId="0" borderId="0" xfId="1" applyNumberFormat="1" applyFont="1" applyBorder="1" applyAlignment="1">
      <alignment horizontal="right" vertical="center"/>
    </xf>
    <xf numFmtId="3" fontId="19" fillId="0" borderId="0" xfId="0" applyNumberFormat="1" applyFont="1" applyAlignment="1">
      <alignment vertical="center"/>
    </xf>
    <xf numFmtId="165" fontId="27" fillId="0" borderId="12" xfId="1" applyNumberFormat="1" applyFont="1" applyFill="1" applyBorder="1" applyAlignment="1">
      <alignment horizontal="center" vertical="center"/>
    </xf>
    <xf numFmtId="3" fontId="52" fillId="0" borderId="0" xfId="0" applyNumberFormat="1" applyFont="1" applyAlignment="1">
      <alignment horizontal="right" vertical="top" wrapText="1"/>
    </xf>
    <xf numFmtId="3" fontId="53" fillId="0" borderId="0" xfId="0" applyNumberFormat="1" applyFont="1" applyAlignment="1">
      <alignment horizontal="right"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horizontal="left" vertical="top" wrapText="1"/>
    </xf>
    <xf numFmtId="0" fontId="7" fillId="0" borderId="7" xfId="0" applyFont="1" applyBorder="1" applyAlignment="1">
      <alignment horizontal="center" vertical="top" wrapText="1"/>
    </xf>
    <xf numFmtId="0" fontId="52" fillId="0" borderId="1" xfId="0" applyFont="1" applyBorder="1" applyAlignment="1">
      <alignment horizontal="center" vertical="top" wrapText="1"/>
    </xf>
    <xf numFmtId="0" fontId="14" fillId="0" borderId="0" xfId="0" applyFont="1"/>
    <xf numFmtId="0" fontId="2" fillId="0" borderId="1" xfId="0" applyFont="1" applyBorder="1" applyAlignment="1">
      <alignment horizontal="center" vertical="top" wrapText="1"/>
    </xf>
    <xf numFmtId="166" fontId="13" fillId="0" borderId="1" xfId="0" applyNumberFormat="1" applyFont="1" applyBorder="1" applyAlignment="1">
      <alignment vertical="center"/>
    </xf>
    <xf numFmtId="166" fontId="13" fillId="9" borderId="1" xfId="0" applyNumberFormat="1" applyFont="1" applyFill="1" applyBorder="1" applyAlignment="1">
      <alignment vertical="center"/>
    </xf>
    <xf numFmtId="166" fontId="41" fillId="8" borderId="1" xfId="0" applyNumberFormat="1" applyFont="1" applyFill="1" applyBorder="1" applyAlignment="1">
      <alignment vertical="center"/>
    </xf>
    <xf numFmtId="0" fontId="41" fillId="8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41" fillId="8" borderId="1" xfId="0" applyFont="1" applyFill="1" applyBorder="1" applyAlignment="1">
      <alignment horizontal="left" vertical="center"/>
    </xf>
    <xf numFmtId="0" fontId="41" fillId="6" borderId="1" xfId="0" applyFont="1" applyFill="1" applyBorder="1" applyAlignment="1">
      <alignment horizontal="left" vertical="center"/>
    </xf>
    <xf numFmtId="165" fontId="1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167" fontId="51" fillId="0" borderId="18" xfId="1" applyNumberFormat="1" applyFont="1" applyFill="1" applyBorder="1" applyAlignment="1" applyProtection="1"/>
    <xf numFmtId="0" fontId="19" fillId="0" borderId="1" xfId="0" applyFont="1" applyBorder="1" applyAlignment="1">
      <alignment wrapText="1"/>
    </xf>
    <xf numFmtId="1" fontId="19" fillId="0" borderId="1" xfId="0" applyNumberFormat="1" applyFont="1" applyBorder="1" applyAlignment="1">
      <alignment vertical="center"/>
    </xf>
    <xf numFmtId="0" fontId="19" fillId="0" borderId="1" xfId="0" applyFont="1" applyBorder="1"/>
    <xf numFmtId="0" fontId="2" fillId="0" borderId="1" xfId="0" applyFont="1" applyBorder="1" applyAlignment="1">
      <alignment vertical="center"/>
    </xf>
    <xf numFmtId="165" fontId="12" fillId="0" borderId="0" xfId="0" applyNumberFormat="1" applyFont="1"/>
    <xf numFmtId="0" fontId="11" fillId="0" borderId="0" xfId="0" applyFont="1" applyAlignment="1">
      <alignment vertical="center"/>
    </xf>
    <xf numFmtId="165" fontId="2" fillId="0" borderId="1" xfId="1" applyNumberFormat="1" applyFont="1" applyBorder="1" applyAlignment="1">
      <alignment horizontal="center"/>
    </xf>
    <xf numFmtId="3" fontId="2" fillId="0" borderId="1" xfId="0" applyNumberFormat="1" applyFont="1" applyBorder="1"/>
    <xf numFmtId="3" fontId="21" fillId="0" borderId="0" xfId="3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52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65" fontId="2" fillId="0" borderId="0" xfId="1" applyNumberFormat="1" applyFont="1" applyAlignment="1">
      <alignment vertical="center"/>
    </xf>
    <xf numFmtId="165" fontId="9" fillId="0" borderId="0" xfId="1" applyNumberFormat="1" applyFont="1" applyAlignment="1">
      <alignment vertical="center"/>
    </xf>
    <xf numFmtId="165" fontId="12" fillId="7" borderId="1" xfId="1" applyNumberFormat="1" applyFont="1" applyFill="1" applyBorder="1" applyAlignment="1">
      <alignment horizontal="justify" vertical="center" wrapText="1"/>
    </xf>
    <xf numFmtId="165" fontId="11" fillId="0" borderId="1" xfId="1" applyNumberFormat="1" applyFont="1" applyFill="1" applyBorder="1" applyAlignment="1">
      <alignment horizontal="justify" vertical="center" wrapText="1"/>
    </xf>
    <xf numFmtId="165" fontId="11" fillId="0" borderId="1" xfId="1" applyNumberFormat="1" applyFont="1" applyBorder="1" applyAlignment="1">
      <alignment horizontal="justify" vertical="center" wrapText="1"/>
    </xf>
    <xf numFmtId="165" fontId="12" fillId="0" borderId="1" xfId="1" applyNumberFormat="1" applyFont="1" applyFill="1" applyBorder="1" applyAlignment="1">
      <alignment horizontal="justify" vertical="center" wrapText="1"/>
    </xf>
    <xf numFmtId="165" fontId="10" fillId="3" borderId="1" xfId="1" applyNumberFormat="1" applyFont="1" applyFill="1" applyBorder="1" applyAlignment="1">
      <alignment horizontal="justify" vertical="center" wrapText="1"/>
    </xf>
    <xf numFmtId="165" fontId="2" fillId="0" borderId="1" xfId="1" applyNumberFormat="1" applyFont="1" applyBorder="1" applyAlignment="1">
      <alignment vertical="center"/>
    </xf>
    <xf numFmtId="165" fontId="12" fillId="7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vertical="center" wrapText="1"/>
    </xf>
    <xf numFmtId="165" fontId="11" fillId="0" borderId="1" xfId="1" applyNumberFormat="1" applyFont="1" applyBorder="1" applyAlignment="1">
      <alignment vertical="center" wrapText="1"/>
    </xf>
    <xf numFmtId="165" fontId="12" fillId="0" borderId="1" xfId="1" applyNumberFormat="1" applyFont="1" applyBorder="1" applyAlignment="1">
      <alignment vertical="center" wrapText="1"/>
    </xf>
    <xf numFmtId="165" fontId="10" fillId="3" borderId="1" xfId="1" applyNumberFormat="1" applyFont="1" applyFill="1" applyBorder="1" applyAlignment="1">
      <alignment vertical="center" wrapText="1"/>
    </xf>
    <xf numFmtId="165" fontId="10" fillId="4" borderId="1" xfId="1" applyNumberFormat="1" applyFont="1" applyFill="1" applyBorder="1" applyAlignment="1">
      <alignment vertical="center" wrapText="1"/>
    </xf>
    <xf numFmtId="165" fontId="10" fillId="5" borderId="1" xfId="1" applyNumberFormat="1" applyFont="1" applyFill="1" applyBorder="1" applyAlignment="1">
      <alignment vertical="center" wrapText="1"/>
    </xf>
    <xf numFmtId="165" fontId="37" fillId="0" borderId="1" xfId="1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165" fontId="6" fillId="0" borderId="1" xfId="1" applyNumberFormat="1" applyFont="1" applyBorder="1" applyAlignment="1">
      <alignment vertical="center" shrinkToFit="1"/>
    </xf>
    <xf numFmtId="165" fontId="2" fillId="0" borderId="1" xfId="1" applyNumberFormat="1" applyFont="1" applyBorder="1" applyAlignment="1">
      <alignment vertical="center" shrinkToFit="1"/>
    </xf>
    <xf numFmtId="165" fontId="7" fillId="0" borderId="1" xfId="1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top" wrapText="1"/>
    </xf>
    <xf numFmtId="0" fontId="14" fillId="0" borderId="7" xfId="0" applyFont="1" applyBorder="1"/>
    <xf numFmtId="0" fontId="2" fillId="11" borderId="1" xfId="0" applyFont="1" applyFill="1" applyBorder="1" applyAlignment="1">
      <alignment horizontal="center" vertical="center" wrapText="1"/>
    </xf>
    <xf numFmtId="0" fontId="55" fillId="0" borderId="0" xfId="0" applyFont="1"/>
    <xf numFmtId="165" fontId="56" fillId="0" borderId="0" xfId="1" applyNumberFormat="1" applyFont="1" applyAlignment="1">
      <alignment wrapText="1"/>
    </xf>
    <xf numFmtId="165" fontId="56" fillId="0" borderId="0" xfId="1" applyNumberFormat="1" applyFont="1"/>
    <xf numFmtId="0" fontId="7" fillId="0" borderId="20" xfId="0" applyFont="1" applyBorder="1" applyAlignment="1">
      <alignment wrapText="1"/>
    </xf>
    <xf numFmtId="165" fontId="7" fillId="0" borderId="21" xfId="1" applyNumberFormat="1" applyFont="1" applyFill="1" applyBorder="1"/>
    <xf numFmtId="165" fontId="2" fillId="0" borderId="21" xfId="1" applyNumberFormat="1" applyFont="1" applyBorder="1"/>
    <xf numFmtId="0" fontId="7" fillId="0" borderId="22" xfId="0" applyFont="1" applyBorder="1" applyAlignment="1">
      <alignment wrapText="1"/>
    </xf>
    <xf numFmtId="165" fontId="7" fillId="12" borderId="14" xfId="1" applyNumberFormat="1" applyFont="1" applyFill="1" applyBorder="1"/>
    <xf numFmtId="165" fontId="7" fillId="0" borderId="14" xfId="1" applyNumberFormat="1" applyFont="1" applyFill="1" applyBorder="1"/>
    <xf numFmtId="0" fontId="54" fillId="0" borderId="0" xfId="0" applyFont="1"/>
    <xf numFmtId="165" fontId="0" fillId="0" borderId="0" xfId="1" applyNumberFormat="1" applyFont="1" applyAlignment="1">
      <alignment horizontal="center" vertical="center"/>
    </xf>
    <xf numFmtId="165" fontId="54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9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57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8" fillId="0" borderId="0" xfId="0" applyFont="1" applyAlignment="1">
      <alignment wrapText="1"/>
    </xf>
    <xf numFmtId="0" fontId="27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165" fontId="19" fillId="0" borderId="1" xfId="1" applyNumberFormat="1" applyFont="1" applyBorder="1" applyAlignment="1">
      <alignment horizontal="right" vertical="center"/>
    </xf>
    <xf numFmtId="165" fontId="25" fillId="0" borderId="1" xfId="1" applyNumberFormat="1" applyFont="1" applyBorder="1" applyAlignment="1">
      <alignment vertical="center"/>
    </xf>
    <xf numFmtId="0" fontId="46" fillId="0" borderId="0" xfId="0" applyFont="1"/>
    <xf numFmtId="0" fontId="59" fillId="0" borderId="0" xfId="4" applyAlignment="1" applyProtection="1"/>
    <xf numFmtId="165" fontId="54" fillId="0" borderId="1" xfId="0" applyNumberFormat="1" applyFont="1" applyBorder="1"/>
    <xf numFmtId="0" fontId="11" fillId="0" borderId="0" xfId="0" applyFont="1" applyAlignment="1">
      <alignment horizontal="center" vertical="center" wrapText="1"/>
    </xf>
    <xf numFmtId="165" fontId="54" fillId="11" borderId="1" xfId="0" applyNumberFormat="1" applyFont="1" applyFill="1" applyBorder="1"/>
    <xf numFmtId="165" fontId="54" fillId="0" borderId="0" xfId="0" applyNumberFormat="1" applyFont="1"/>
    <xf numFmtId="165" fontId="54" fillId="14" borderId="1" xfId="0" applyNumberFormat="1" applyFont="1" applyFill="1" applyBorder="1"/>
    <xf numFmtId="0" fontId="31" fillId="0" borderId="0" xfId="0" applyFont="1" applyAlignment="1">
      <alignment wrapText="1"/>
    </xf>
    <xf numFmtId="0" fontId="47" fillId="0" borderId="23" xfId="0" applyFont="1" applyBorder="1" applyAlignment="1">
      <alignment wrapText="1"/>
    </xf>
    <xf numFmtId="0" fontId="47" fillId="0" borderId="23" xfId="0" applyFont="1" applyBorder="1"/>
    <xf numFmtId="167" fontId="51" fillId="0" borderId="1" xfId="1" applyNumberFormat="1" applyFont="1" applyFill="1" applyBorder="1" applyAlignment="1" applyProtection="1"/>
    <xf numFmtId="0" fontId="34" fillId="0" borderId="25" xfId="0" applyFont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left" vertical="center" wrapText="1"/>
    </xf>
    <xf numFmtId="165" fontId="20" fillId="0" borderId="1" xfId="1" applyNumberFormat="1" applyFont="1" applyBorder="1" applyAlignment="1">
      <alignment horizontal="right" vertical="center"/>
    </xf>
    <xf numFmtId="0" fontId="2" fillId="0" borderId="19" xfId="0" applyFont="1" applyBorder="1"/>
    <xf numFmtId="0" fontId="60" fillId="0" borderId="1" xfId="0" applyFont="1" applyBorder="1" applyAlignment="1">
      <alignment horizontal="left" vertical="top" wrapText="1"/>
    </xf>
    <xf numFmtId="3" fontId="60" fillId="0" borderId="1" xfId="0" applyNumberFormat="1" applyFont="1" applyBorder="1" applyAlignment="1">
      <alignment horizontal="right" vertical="top" wrapText="1"/>
    </xf>
    <xf numFmtId="0" fontId="61" fillId="0" borderId="1" xfId="0" applyFont="1" applyBorder="1" applyAlignment="1">
      <alignment horizontal="left" vertical="top" wrapText="1"/>
    </xf>
    <xf numFmtId="3" fontId="61" fillId="0" borderId="1" xfId="0" applyNumberFormat="1" applyFont="1" applyBorder="1" applyAlignment="1">
      <alignment horizontal="right" vertical="top" wrapText="1"/>
    </xf>
    <xf numFmtId="0" fontId="31" fillId="0" borderId="0" xfId="0" applyFont="1" applyAlignment="1">
      <alignment vertical="center"/>
    </xf>
    <xf numFmtId="0" fontId="23" fillId="0" borderId="0" xfId="0" applyFont="1" applyAlignment="1">
      <alignment horizontal="left" wrapText="1"/>
    </xf>
    <xf numFmtId="0" fontId="63" fillId="0" borderId="0" xfId="0" applyFont="1" applyAlignment="1">
      <alignment horizontal="center" vertical="center"/>
    </xf>
    <xf numFmtId="0" fontId="64" fillId="0" borderId="0" xfId="0" applyFont="1"/>
    <xf numFmtId="165" fontId="63" fillId="0" borderId="0" xfId="1" applyNumberFormat="1" applyFont="1" applyAlignment="1">
      <alignment horizontal="center" vertical="center"/>
    </xf>
    <xf numFmtId="165" fontId="63" fillId="0" borderId="0" xfId="1" applyNumberFormat="1" applyFont="1"/>
    <xf numFmtId="0" fontId="63" fillId="0" borderId="0" xfId="0" applyFont="1"/>
    <xf numFmtId="0" fontId="65" fillId="0" borderId="0" xfId="0" applyFont="1" applyAlignment="1">
      <alignment wrapText="1"/>
    </xf>
    <xf numFmtId="0" fontId="66" fillId="0" borderId="0" xfId="0" applyFont="1" applyAlignment="1">
      <alignment wrapText="1"/>
    </xf>
    <xf numFmtId="0" fontId="67" fillId="0" borderId="1" xfId="0" applyFont="1" applyBorder="1" applyAlignment="1">
      <alignment horizontal="center" vertical="center" wrapText="1"/>
    </xf>
    <xf numFmtId="165" fontId="68" fillId="0" borderId="1" xfId="1" applyNumberFormat="1" applyFont="1" applyBorder="1" applyAlignment="1">
      <alignment horizontal="center" vertical="center" wrapText="1"/>
    </xf>
    <xf numFmtId="165" fontId="69" fillId="0" borderId="1" xfId="1" applyNumberFormat="1" applyFont="1" applyBorder="1" applyAlignment="1">
      <alignment horizontal="center" vertical="center" wrapText="1"/>
    </xf>
    <xf numFmtId="165" fontId="69" fillId="9" borderId="1" xfId="1" applyNumberFormat="1" applyFont="1" applyFill="1" applyBorder="1" applyAlignment="1">
      <alignment horizontal="center" vertical="center" wrapText="1"/>
    </xf>
    <xf numFmtId="165" fontId="67" fillId="0" borderId="1" xfId="1" applyNumberFormat="1" applyFont="1" applyBorder="1" applyAlignment="1">
      <alignment horizontal="center" vertical="center" wrapText="1"/>
    </xf>
    <xf numFmtId="0" fontId="69" fillId="0" borderId="1" xfId="0" applyFont="1" applyBorder="1" applyAlignment="1">
      <alignment wrapText="1"/>
    </xf>
    <xf numFmtId="165" fontId="69" fillId="0" borderId="1" xfId="1" applyNumberFormat="1" applyFont="1" applyFill="1" applyBorder="1" applyAlignment="1">
      <alignment horizontal="center" vertical="center"/>
    </xf>
    <xf numFmtId="165" fontId="69" fillId="0" borderId="1" xfId="1" applyNumberFormat="1" applyFont="1" applyBorder="1" applyAlignment="1">
      <alignment horizontal="center" vertical="center"/>
    </xf>
    <xf numFmtId="165" fontId="69" fillId="9" borderId="1" xfId="1" applyNumberFormat="1" applyFont="1" applyFill="1" applyBorder="1" applyAlignment="1">
      <alignment horizontal="center" vertical="center"/>
    </xf>
    <xf numFmtId="164" fontId="70" fillId="0" borderId="1" xfId="3" applyNumberFormat="1" applyFont="1" applyBorder="1" applyAlignment="1">
      <alignment horizontal="left" vertical="center" wrapText="1"/>
    </xf>
    <xf numFmtId="165" fontId="70" fillId="0" borderId="1" xfId="1" applyNumberFormat="1" applyFont="1" applyFill="1" applyBorder="1" applyAlignment="1">
      <alignment horizontal="center" vertical="center" wrapText="1"/>
    </xf>
    <xf numFmtId="0" fontId="69" fillId="2" borderId="1" xfId="0" applyFont="1" applyFill="1" applyBorder="1" applyAlignment="1">
      <alignment wrapText="1"/>
    </xf>
    <xf numFmtId="165" fontId="71" fillId="0" borderId="1" xfId="1" applyNumberFormat="1" applyFont="1" applyFill="1" applyBorder="1" applyAlignment="1">
      <alignment horizontal="center" vertical="center" wrapText="1"/>
    </xf>
    <xf numFmtId="165" fontId="71" fillId="11" borderId="1" xfId="1" applyNumberFormat="1" applyFont="1" applyFill="1" applyBorder="1" applyAlignment="1">
      <alignment horizontal="center" vertical="center" wrapText="1"/>
    </xf>
    <xf numFmtId="165" fontId="69" fillId="11" borderId="1" xfId="1" applyNumberFormat="1" applyFont="1" applyFill="1" applyBorder="1" applyAlignment="1">
      <alignment horizontal="center" vertical="center"/>
    </xf>
    <xf numFmtId="165" fontId="69" fillId="12" borderId="1" xfId="1" applyNumberFormat="1" applyFont="1" applyFill="1" applyBorder="1" applyAlignment="1">
      <alignment horizontal="center" vertical="center"/>
    </xf>
    <xf numFmtId="0" fontId="67" fillId="3" borderId="1" xfId="0" applyFont="1" applyFill="1" applyBorder="1" applyAlignment="1">
      <alignment wrapText="1"/>
    </xf>
    <xf numFmtId="165" fontId="67" fillId="10" borderId="1" xfId="1" applyNumberFormat="1" applyFont="1" applyFill="1" applyBorder="1" applyAlignment="1">
      <alignment horizontal="center" vertical="center"/>
    </xf>
    <xf numFmtId="165" fontId="67" fillId="11" borderId="1" xfId="1" applyNumberFormat="1" applyFont="1" applyFill="1" applyBorder="1" applyAlignment="1">
      <alignment horizontal="center" vertical="center"/>
    </xf>
    <xf numFmtId="165" fontId="67" fillId="3" borderId="1" xfId="1" applyNumberFormat="1" applyFont="1" applyFill="1" applyBorder="1" applyAlignment="1">
      <alignment horizontal="center" vertical="center"/>
    </xf>
    <xf numFmtId="0" fontId="67" fillId="4" borderId="1" xfId="0" applyFont="1" applyFill="1" applyBorder="1" applyAlignment="1">
      <alignment wrapText="1"/>
    </xf>
    <xf numFmtId="165" fontId="67" fillId="0" borderId="1" xfId="1" applyNumberFormat="1" applyFont="1" applyFill="1" applyBorder="1" applyAlignment="1">
      <alignment horizontal="center" vertical="center"/>
    </xf>
    <xf numFmtId="164" fontId="71" fillId="0" borderId="1" xfId="3" applyNumberFormat="1" applyFont="1" applyBorder="1" applyAlignment="1">
      <alignment horizontal="left" vertical="center" wrapText="1"/>
    </xf>
    <xf numFmtId="165" fontId="68" fillId="0" borderId="1" xfId="1" applyNumberFormat="1" applyFont="1" applyFill="1" applyBorder="1" applyAlignment="1">
      <alignment horizontal="center" vertical="center"/>
    </xf>
    <xf numFmtId="164" fontId="72" fillId="5" borderId="1" xfId="3" applyNumberFormat="1" applyFont="1" applyFill="1" applyBorder="1" applyAlignment="1">
      <alignment horizontal="left" vertical="center" wrapText="1"/>
    </xf>
    <xf numFmtId="165" fontId="68" fillId="0" borderId="1" xfId="1" applyNumberFormat="1" applyFont="1" applyBorder="1" applyAlignment="1">
      <alignment horizontal="center" vertical="center"/>
    </xf>
    <xf numFmtId="165" fontId="68" fillId="0" borderId="0" xfId="1" applyNumberFormat="1" applyFont="1" applyAlignment="1">
      <alignment horizontal="center"/>
    </xf>
    <xf numFmtId="0" fontId="68" fillId="0" borderId="0" xfId="0" applyFont="1" applyAlignment="1">
      <alignment horizontal="center"/>
    </xf>
    <xf numFmtId="165" fontId="63" fillId="0" borderId="0" xfId="1" applyNumberFormat="1" applyFont="1" applyFill="1" applyAlignment="1">
      <alignment horizontal="center" vertical="center"/>
    </xf>
    <xf numFmtId="0" fontId="69" fillId="0" borderId="1" xfId="0" applyFont="1" applyBorder="1" applyAlignment="1">
      <alignment horizontal="justify" wrapText="1"/>
    </xf>
    <xf numFmtId="0" fontId="69" fillId="2" borderId="1" xfId="0" applyFont="1" applyFill="1" applyBorder="1" applyAlignment="1">
      <alignment horizontal="justify" wrapText="1"/>
    </xf>
    <xf numFmtId="165" fontId="69" fillId="2" borderId="1" xfId="1" applyNumberFormat="1" applyFont="1" applyFill="1" applyBorder="1" applyAlignment="1">
      <alignment horizontal="center" vertical="center"/>
    </xf>
    <xf numFmtId="165" fontId="68" fillId="0" borderId="0" xfId="1" applyNumberFormat="1" applyFont="1" applyFill="1" applyAlignment="1">
      <alignment horizontal="center"/>
    </xf>
    <xf numFmtId="0" fontId="68" fillId="0" borderId="1" xfId="0" applyFont="1" applyBorder="1" applyAlignment="1">
      <alignment horizontal="justify" wrapText="1"/>
    </xf>
    <xf numFmtId="165" fontId="63" fillId="0" borderId="0" xfId="1" applyNumberFormat="1" applyFont="1" applyAlignment="1">
      <alignment wrapText="1"/>
    </xf>
    <xf numFmtId="0" fontId="63" fillId="0" borderId="0" xfId="0" applyFont="1" applyAlignment="1">
      <alignment wrapText="1"/>
    </xf>
    <xf numFmtId="0" fontId="67" fillId="3" borderId="1" xfId="0" applyFont="1" applyFill="1" applyBorder="1" applyAlignment="1">
      <alignment horizontal="justify" wrapText="1"/>
    </xf>
    <xf numFmtId="165" fontId="73" fillId="0" borderId="0" xfId="1" applyNumberFormat="1" applyFont="1"/>
    <xf numFmtId="0" fontId="73" fillId="0" borderId="0" xfId="0" applyFont="1"/>
    <xf numFmtId="0" fontId="68" fillId="0" borderId="1" xfId="0" applyFont="1" applyBorder="1" applyAlignment="1">
      <alignment wrapText="1"/>
    </xf>
    <xf numFmtId="165" fontId="74" fillId="0" borderId="0" xfId="1" applyNumberFormat="1" applyFont="1"/>
    <xf numFmtId="0" fontId="74" fillId="0" borderId="0" xfId="0" applyFont="1"/>
    <xf numFmtId="0" fontId="69" fillId="3" borderId="1" xfId="0" applyFont="1" applyFill="1" applyBorder="1" applyAlignment="1">
      <alignment wrapText="1"/>
    </xf>
    <xf numFmtId="0" fontId="75" fillId="0" borderId="0" xfId="0" applyFont="1" applyAlignment="1">
      <alignment wrapText="1"/>
    </xf>
    <xf numFmtId="165" fontId="63" fillId="0" borderId="0" xfId="1" applyNumberFormat="1" applyFont="1" applyAlignment="1">
      <alignment horizontal="center" vertical="center" wrapText="1"/>
    </xf>
    <xf numFmtId="0" fontId="18" fillId="0" borderId="15" xfId="0" applyFont="1" applyBorder="1" applyAlignment="1" applyProtection="1">
      <alignment wrapText="1"/>
      <protection locked="0"/>
    </xf>
    <xf numFmtId="0" fontId="4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5" fontId="13" fillId="0" borderId="1" xfId="1" applyNumberFormat="1" applyFont="1" applyBorder="1" applyAlignment="1">
      <alignment horizontal="right"/>
    </xf>
    <xf numFmtId="165" fontId="13" fillId="9" borderId="1" xfId="1" applyNumberFormat="1" applyFont="1" applyFill="1" applyBorder="1" applyAlignment="1">
      <alignment horizontal="right"/>
    </xf>
    <xf numFmtId="165" fontId="14" fillId="8" borderId="1" xfId="1" applyNumberFormat="1" applyFont="1" applyFill="1" applyBorder="1" applyAlignment="1">
      <alignment horizontal="right"/>
    </xf>
    <xf numFmtId="165" fontId="13" fillId="0" borderId="1" xfId="1" applyNumberFormat="1" applyFont="1" applyBorder="1" applyAlignment="1">
      <alignment horizontal="right" vertical="center" wrapText="1"/>
    </xf>
    <xf numFmtId="165" fontId="12" fillId="8" borderId="1" xfId="1" applyNumberFormat="1" applyFont="1" applyFill="1" applyBorder="1" applyAlignment="1">
      <alignment horizontal="right" vertical="center"/>
    </xf>
    <xf numFmtId="165" fontId="14" fillId="2" borderId="1" xfId="1" applyNumberFormat="1" applyFont="1" applyFill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65" fontId="15" fillId="9" borderId="1" xfId="1" applyNumberFormat="1" applyFont="1" applyFill="1" applyBorder="1" applyAlignment="1">
      <alignment horizontal="right"/>
    </xf>
    <xf numFmtId="165" fontId="12" fillId="8" borderId="1" xfId="1" applyNumberFormat="1" applyFont="1" applyFill="1" applyBorder="1" applyAlignment="1">
      <alignment horizontal="right" vertical="center" wrapText="1"/>
    </xf>
    <xf numFmtId="165" fontId="14" fillId="6" borderId="1" xfId="1" applyNumberFormat="1" applyFont="1" applyFill="1" applyBorder="1" applyAlignment="1">
      <alignment horizontal="right"/>
    </xf>
    <xf numFmtId="165" fontId="14" fillId="0" borderId="1" xfId="1" applyNumberFormat="1" applyFont="1" applyBorder="1" applyAlignment="1">
      <alignment horizontal="right" vertical="center" wrapText="1"/>
    </xf>
    <xf numFmtId="165" fontId="12" fillId="8" borderId="1" xfId="1" applyNumberFormat="1" applyFont="1" applyFill="1" applyBorder="1" applyAlignment="1">
      <alignment horizontal="right"/>
    </xf>
    <xf numFmtId="165" fontId="12" fillId="2" borderId="1" xfId="1" applyNumberFormat="1" applyFont="1" applyFill="1" applyBorder="1" applyAlignment="1">
      <alignment horizontal="right"/>
    </xf>
    <xf numFmtId="0" fontId="76" fillId="0" borderId="0" xfId="0" applyFont="1"/>
    <xf numFmtId="3" fontId="77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78" fillId="0" borderId="1" xfId="0" applyNumberFormat="1" applyFont="1" applyBorder="1" applyAlignment="1">
      <alignment horizontal="center" vertical="center" wrapText="1"/>
    </xf>
    <xf numFmtId="3" fontId="79" fillId="0" borderId="1" xfId="3" applyNumberFormat="1" applyFont="1" applyBorder="1" applyAlignment="1">
      <alignment horizontal="right" vertical="center" wrapText="1"/>
    </xf>
    <xf numFmtId="3" fontId="23" fillId="0" borderId="1" xfId="3" applyNumberFormat="1" applyFont="1" applyBorder="1" applyAlignment="1">
      <alignment horizontal="right" vertical="center" wrapText="1"/>
    </xf>
    <xf numFmtId="0" fontId="19" fillId="0" borderId="1" xfId="0" applyFont="1" applyBorder="1" applyAlignment="1">
      <alignment horizontal="left" vertical="top" wrapText="1"/>
    </xf>
    <xf numFmtId="0" fontId="7" fillId="0" borderId="0" xfId="0" applyFont="1"/>
    <xf numFmtId="0" fontId="25" fillId="0" borderId="1" xfId="0" applyFont="1" applyBorder="1" applyAlignment="1">
      <alignment horizontal="left" vertical="top" wrapText="1"/>
    </xf>
    <xf numFmtId="3" fontId="25" fillId="0" borderId="1" xfId="0" applyNumberFormat="1" applyFont="1" applyBorder="1" applyAlignment="1">
      <alignment horizontal="right" vertical="top" wrapText="1"/>
    </xf>
    <xf numFmtId="165" fontId="2" fillId="0" borderId="0" xfId="1" applyNumberFormat="1" applyFont="1" applyFill="1"/>
    <xf numFmtId="3" fontId="2" fillId="0" borderId="0" xfId="0" applyNumberFormat="1" applyFont="1"/>
    <xf numFmtId="165" fontId="19" fillId="0" borderId="1" xfId="1" applyNumberFormat="1" applyFont="1" applyBorder="1" applyAlignment="1">
      <alignment horizontal="center" vertical="center"/>
    </xf>
    <xf numFmtId="165" fontId="19" fillId="0" borderId="7" xfId="1" applyNumberFormat="1" applyFont="1" applyBorder="1" applyAlignment="1">
      <alignment horizontal="center" vertical="center"/>
    </xf>
    <xf numFmtId="165" fontId="19" fillId="0" borderId="19" xfId="1" applyNumberFormat="1" applyFont="1" applyBorder="1" applyAlignment="1">
      <alignment horizontal="center" vertical="center"/>
    </xf>
    <xf numFmtId="167" fontId="51" fillId="0" borderId="16" xfId="1" applyNumberFormat="1" applyFont="1" applyFill="1" applyBorder="1" applyAlignment="1" applyProtection="1">
      <alignment horizontal="center" vertical="center"/>
    </xf>
    <xf numFmtId="167" fontId="51" fillId="0" borderId="17" xfId="1" applyNumberFormat="1" applyFont="1" applyFill="1" applyBorder="1" applyAlignment="1" applyProtection="1">
      <alignment horizontal="center" vertical="center"/>
    </xf>
    <xf numFmtId="167" fontId="51" fillId="0" borderId="18" xfId="1" applyNumberFormat="1" applyFont="1" applyFill="1" applyBorder="1" applyAlignment="1" applyProtection="1">
      <alignment horizontal="center" vertical="center"/>
    </xf>
    <xf numFmtId="167" fontId="51" fillId="0" borderId="1" xfId="1" applyNumberFormat="1" applyFont="1" applyFill="1" applyBorder="1" applyAlignment="1" applyProtection="1">
      <alignment horizontal="center" vertical="center"/>
    </xf>
    <xf numFmtId="167" fontId="51" fillId="0" borderId="24" xfId="1" applyNumberFormat="1" applyFont="1" applyFill="1" applyBorder="1" applyAlignment="1" applyProtection="1">
      <alignment horizontal="center" vertical="center"/>
    </xf>
    <xf numFmtId="167" fontId="58" fillId="0" borderId="16" xfId="1" applyNumberFormat="1" applyFont="1" applyFill="1" applyBorder="1" applyAlignment="1" applyProtection="1">
      <alignment horizontal="center" vertical="center"/>
    </xf>
    <xf numFmtId="167" fontId="58" fillId="0" borderId="24" xfId="1" applyNumberFormat="1" applyFont="1" applyFill="1" applyBorder="1" applyAlignment="1" applyProtection="1">
      <alignment horizontal="center" vertical="center"/>
    </xf>
    <xf numFmtId="167" fontId="58" fillId="0" borderId="1" xfId="1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>
      <alignment horizontal="left" vertical="top" wrapText="1"/>
    </xf>
    <xf numFmtId="3" fontId="53" fillId="0" borderId="1" xfId="0" applyNumberFormat="1" applyFont="1" applyBorder="1" applyAlignment="1">
      <alignment horizontal="right" vertical="top" wrapText="1"/>
    </xf>
    <xf numFmtId="165" fontId="80" fillId="0" borderId="1" xfId="1" applyNumberFormat="1" applyFont="1" applyBorder="1" applyAlignment="1">
      <alignment horizontal="right"/>
    </xf>
    <xf numFmtId="0" fontId="61" fillId="0" borderId="0" xfId="0" applyFont="1" applyAlignment="1">
      <alignment horizontal="center" vertical="top" wrapText="1"/>
    </xf>
    <xf numFmtId="0" fontId="61" fillId="0" borderId="0" xfId="0" applyFont="1" applyAlignment="1">
      <alignment horizontal="left" vertical="top" wrapText="1"/>
    </xf>
    <xf numFmtId="3" fontId="61" fillId="0" borderId="0" xfId="0" applyNumberFormat="1" applyFont="1" applyAlignment="1">
      <alignment horizontal="right" vertical="top" wrapText="1"/>
    </xf>
    <xf numFmtId="0" fontId="60" fillId="0" borderId="0" xfId="0" applyFont="1" applyAlignment="1">
      <alignment horizontal="center" vertical="top" wrapText="1"/>
    </xf>
    <xf numFmtId="0" fontId="60" fillId="0" borderId="0" xfId="0" applyFont="1" applyAlignment="1">
      <alignment horizontal="left" vertical="top" wrapText="1"/>
    </xf>
    <xf numFmtId="3" fontId="60" fillId="11" borderId="0" xfId="0" applyNumberFormat="1" applyFont="1" applyFill="1" applyAlignment="1">
      <alignment horizontal="right" vertical="top" wrapText="1"/>
    </xf>
    <xf numFmtId="0" fontId="60" fillId="13" borderId="0" xfId="0" applyFont="1" applyFill="1" applyAlignment="1">
      <alignment horizontal="center" vertical="top" wrapText="1"/>
    </xf>
    <xf numFmtId="0" fontId="60" fillId="13" borderId="0" xfId="0" applyFont="1" applyFill="1" applyAlignment="1">
      <alignment horizontal="left" vertical="top" wrapText="1"/>
    </xf>
    <xf numFmtId="3" fontId="60" fillId="13" borderId="0" xfId="0" applyNumberFormat="1" applyFont="1" applyFill="1" applyAlignment="1">
      <alignment horizontal="right" vertical="top" wrapText="1"/>
    </xf>
    <xf numFmtId="3" fontId="60" fillId="0" borderId="0" xfId="0" applyNumberFormat="1" applyFont="1" applyAlignment="1">
      <alignment horizontal="right" vertical="top" wrapText="1"/>
    </xf>
    <xf numFmtId="3" fontId="60" fillId="15" borderId="0" xfId="0" applyNumberFormat="1" applyFont="1" applyFill="1" applyAlignment="1">
      <alignment horizontal="right" vertical="top" wrapText="1"/>
    </xf>
    <xf numFmtId="0" fontId="2" fillId="0" borderId="0" xfId="0" applyFont="1"/>
    <xf numFmtId="0" fontId="81" fillId="12" borderId="0" xfId="0" applyFont="1" applyFill="1" applyAlignment="1">
      <alignment horizontal="center" vertical="top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6" fillId="0" borderId="0" xfId="0" applyFont="1" applyAlignment="1">
      <alignment wrapText="1"/>
    </xf>
    <xf numFmtId="0" fontId="2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5" fillId="0" borderId="14" xfId="0" applyFont="1" applyBorder="1" applyAlignment="1">
      <alignment horizontal="center" wrapText="1"/>
    </xf>
    <xf numFmtId="0" fontId="14" fillId="0" borderId="0" xfId="0" applyFont="1" applyAlignment="1">
      <alignment horizontal="left" wrapText="1"/>
    </xf>
    <xf numFmtId="0" fontId="15" fillId="0" borderId="14" xfId="0" applyFont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6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81" fillId="12" borderId="0" xfId="0" applyFont="1" applyFill="1" applyAlignment="1">
      <alignment horizontal="center" vertical="top" wrapText="1"/>
    </xf>
    <xf numFmtId="3" fontId="60" fillId="0" borderId="0" xfId="0" applyNumberFormat="1" applyFont="1" applyFill="1" applyAlignment="1">
      <alignment horizontal="right" vertical="top" wrapText="1"/>
    </xf>
  </cellXfs>
  <cellStyles count="5">
    <cellStyle name="Ezres" xfId="1" builtinId="3"/>
    <cellStyle name="Hivatkozás" xfId="4" builtinId="8"/>
    <cellStyle name="Normál" xfId="0" builtinId="0"/>
    <cellStyle name="Normál_70ûrlap" xfId="2"/>
    <cellStyle name="Normál_97ûrlap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-ROZSA\Dokumentumok\Users\pugy\Documents\K&#246;lts&#233;gvet&#233;s%20&#233;s%20EI%20m&#243;d.%202012\2013%20Feb.12-i%20&#252;l&#233;s%20Ktgvet&#233;s%203.sz.%20m&#243;dos&#237;t&#225;sa\2013.02.12-i%20&#252;l&#233;s%202012.%20&#233;vi%20k&#246;lts&#233;gvet&#233;si%20rendelet%203.sz.%20EI%20m&#243;d%202012.10.01-12.31-ig%20mell&#233;klete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K&#246;lts&#233;gvet&#233;s%20&#233;s%20Ei.m&#243;d.%202024\2024.%20&#233;vi%20k&#246;lts&#233;gvet&#233;si%20rendelet\8.%20napirend...-2024.(II.%20...)%20rendelet-%202024.%20&#233;vi%20ktgv%20mell&#233;klete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bevétel-kiadás"/>
      <sheetName val="2 finanszírozás"/>
      <sheetName val="3 támért kiadás"/>
      <sheetName val="4 átadott pénzeszköz"/>
      <sheetName val="5 beruházás felújítás"/>
      <sheetName val="6 támért bevétel"/>
      <sheetName val="7 átvett pénzeszköz"/>
      <sheetName val="8 felhalmozási és műk-i bev"/>
      <sheetName val="9 helyi adók"/>
      <sheetName val="10 állami támogatás"/>
      <sheetName val="11 tartalékok"/>
      <sheetName val="12 EU projektek"/>
      <sheetName val="13 létszám"/>
      <sheetName val="14 stabilitási tv"/>
      <sheetName val="15 több éves"/>
      <sheetName val="16 közvetett"/>
      <sheetName val="17 mérleg összesen"/>
      <sheetName val="18a, Önk. ei. f. ütemterv"/>
      <sheetName val="18b, PH ei. f. ütemterv"/>
      <sheetName val="18c, ÁMK ei. f. ütemterv"/>
      <sheetName val="18d, Temüsz ei. f. ütemterv"/>
      <sheetName val="18e, Óvoda ei.f. ütemterv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ktgvetési mérleg"/>
      <sheetName val="1 bevétel-kiadás"/>
      <sheetName val="2 helyi adó bev."/>
      <sheetName val="3 tám.ért. bev."/>
      <sheetName val="4 ktgvetési tám. bev."/>
      <sheetName val="5 EU-s pr. bev-kiad."/>
      <sheetName val="6 Ber-Felúj. kiad."/>
      <sheetName val="7 átadott pénzeszk."/>
      <sheetName val="8 ellátotak jutt."/>
      <sheetName val="9 létszám"/>
      <sheetName val="10 közvetett tám-ok kiad."/>
      <sheetName val="12 EI felh.terv"/>
      <sheetName val="Munka1"/>
    </sheetNames>
    <sheetDataSet>
      <sheetData sheetId="0"/>
      <sheetData sheetId="1">
        <row r="16">
          <cell r="K16">
            <v>0</v>
          </cell>
        </row>
        <row r="21">
          <cell r="K2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view="pageBreakPreview" topLeftCell="H1" zoomScale="66" zoomScaleNormal="60" zoomScaleSheetLayoutView="66" workbookViewId="0">
      <pane ySplit="6" topLeftCell="A43" activePane="bottomLeft" state="frozen"/>
      <selection pane="bottomLeft" activeCell="AC43" sqref="AC43"/>
    </sheetView>
  </sheetViews>
  <sheetFormatPr defaultColWidth="9.140625" defaultRowHeight="12.75" x14ac:dyDescent="0.2"/>
  <cols>
    <col min="1" max="1" width="7.28515625" style="268" customWidth="1"/>
    <col min="2" max="2" width="55" style="310" customWidth="1"/>
    <col min="3" max="3" width="21" style="270" customWidth="1"/>
    <col min="4" max="4" width="20.7109375" style="270" customWidth="1"/>
    <col min="5" max="5" width="21.28515625" style="270" customWidth="1"/>
    <col min="6" max="8" width="19.28515625" style="270" customWidth="1"/>
    <col min="9" max="10" width="18.28515625" style="270" customWidth="1"/>
    <col min="11" max="11" width="19.28515625" style="270" customWidth="1"/>
    <col min="12" max="13" width="18.28515625" style="270" customWidth="1"/>
    <col min="14" max="14" width="19.28515625" style="270" customWidth="1"/>
    <col min="15" max="15" width="20.28515625" style="270" customWidth="1"/>
    <col min="16" max="16" width="20.7109375" style="270" customWidth="1"/>
    <col min="17" max="17" width="20.28515625" style="270" customWidth="1"/>
    <col min="18" max="18" width="21.28515625" style="270" customWidth="1"/>
    <col min="19" max="19" width="19.28515625" style="270" customWidth="1"/>
    <col min="20" max="20" width="20.28515625" style="270" customWidth="1"/>
    <col min="21" max="21" width="18.28515625" style="270" customWidth="1"/>
    <col min="22" max="22" width="22.7109375" style="270" customWidth="1"/>
    <col min="23" max="23" width="18.28515625" style="270" customWidth="1"/>
    <col min="24" max="25" width="9.140625" style="271"/>
    <col min="26" max="16384" width="9.140625" style="272"/>
  </cols>
  <sheetData>
    <row r="1" spans="1:23" ht="28.5" x14ac:dyDescent="0.45">
      <c r="B1" s="337" t="s">
        <v>574</v>
      </c>
    </row>
    <row r="2" spans="1:23" ht="28.5" x14ac:dyDescent="0.45">
      <c r="B2" s="269"/>
      <c r="T2" s="270" t="s">
        <v>733</v>
      </c>
    </row>
    <row r="3" spans="1:23" ht="21" x14ac:dyDescent="0.35">
      <c r="B3" s="273" t="s">
        <v>572</v>
      </c>
    </row>
    <row r="4" spans="1:23" ht="21" x14ac:dyDescent="0.35">
      <c r="B4" s="274"/>
      <c r="T4" s="270" t="s">
        <v>83</v>
      </c>
    </row>
    <row r="5" spans="1:23" ht="79.5" customHeight="1" x14ac:dyDescent="0.2">
      <c r="B5" s="275" t="s">
        <v>1</v>
      </c>
      <c r="C5" s="276" t="s">
        <v>2</v>
      </c>
      <c r="D5" s="276" t="s">
        <v>67</v>
      </c>
      <c r="E5" s="276" t="s">
        <v>105</v>
      </c>
      <c r="F5" s="276" t="s">
        <v>66</v>
      </c>
      <c r="G5" s="276" t="s">
        <v>68</v>
      </c>
      <c r="H5" s="276" t="s">
        <v>106</v>
      </c>
      <c r="I5" s="276" t="s">
        <v>3</v>
      </c>
      <c r="J5" s="276" t="s">
        <v>69</v>
      </c>
      <c r="K5" s="276" t="s">
        <v>107</v>
      </c>
      <c r="L5" s="276" t="s">
        <v>73</v>
      </c>
      <c r="M5" s="276" t="s">
        <v>70</v>
      </c>
      <c r="N5" s="276" t="s">
        <v>108</v>
      </c>
      <c r="O5" s="277" t="s">
        <v>4</v>
      </c>
      <c r="P5" s="277" t="s">
        <v>5</v>
      </c>
      <c r="Q5" s="277" t="s">
        <v>117</v>
      </c>
      <c r="R5" s="278" t="s">
        <v>71</v>
      </c>
      <c r="S5" s="277" t="s">
        <v>72</v>
      </c>
      <c r="T5" s="278" t="s">
        <v>74</v>
      </c>
      <c r="U5" s="277" t="s">
        <v>75</v>
      </c>
      <c r="V5" s="278" t="s">
        <v>109</v>
      </c>
      <c r="W5" s="277" t="s">
        <v>110</v>
      </c>
    </row>
    <row r="6" spans="1:23" ht="15" x14ac:dyDescent="0.2">
      <c r="B6" s="275" t="s">
        <v>6</v>
      </c>
      <c r="C6" s="276" t="s">
        <v>7</v>
      </c>
      <c r="D6" s="279" t="s">
        <v>8</v>
      </c>
      <c r="E6" s="276" t="s">
        <v>9</v>
      </c>
      <c r="F6" s="276" t="s">
        <v>10</v>
      </c>
      <c r="G6" s="276" t="s">
        <v>11</v>
      </c>
      <c r="H6" s="276" t="s">
        <v>12</v>
      </c>
      <c r="I6" s="276" t="s">
        <v>13</v>
      </c>
      <c r="J6" s="276" t="s">
        <v>14</v>
      </c>
      <c r="K6" s="276" t="s">
        <v>15</v>
      </c>
      <c r="L6" s="276" t="s">
        <v>16</v>
      </c>
      <c r="M6" s="276" t="s">
        <v>17</v>
      </c>
      <c r="N6" s="276" t="s">
        <v>18</v>
      </c>
      <c r="O6" s="277" t="s">
        <v>77</v>
      </c>
      <c r="P6" s="277" t="s">
        <v>78</v>
      </c>
      <c r="Q6" s="277" t="s">
        <v>111</v>
      </c>
      <c r="R6" s="278" t="s">
        <v>112</v>
      </c>
      <c r="S6" s="277" t="s">
        <v>113</v>
      </c>
      <c r="T6" s="278" t="s">
        <v>114</v>
      </c>
      <c r="U6" s="277" t="s">
        <v>115</v>
      </c>
      <c r="V6" s="278" t="s">
        <v>116</v>
      </c>
      <c r="W6" s="277" t="s">
        <v>118</v>
      </c>
    </row>
    <row r="7" spans="1:23" ht="78" customHeight="1" x14ac:dyDescent="0.25">
      <c r="A7" s="268">
        <v>1</v>
      </c>
      <c r="B7" s="280" t="s">
        <v>530</v>
      </c>
      <c r="C7" s="298">
        <v>52064870</v>
      </c>
      <c r="D7" s="298">
        <v>108524394</v>
      </c>
      <c r="E7" s="298">
        <v>108524394</v>
      </c>
      <c r="F7" s="339">
        <v>1200000</v>
      </c>
      <c r="G7" s="339">
        <v>998240</v>
      </c>
      <c r="H7" s="339">
        <v>998240</v>
      </c>
      <c r="I7" s="339">
        <v>319637000</v>
      </c>
      <c r="J7" s="339">
        <v>418364492</v>
      </c>
      <c r="K7" s="339">
        <v>417768700</v>
      </c>
      <c r="L7" s="339">
        <v>55194679</v>
      </c>
      <c r="M7" s="339">
        <v>57103292</v>
      </c>
      <c r="N7" s="339">
        <v>57103292</v>
      </c>
      <c r="O7" s="282">
        <f>C7+F7+I7+L7</f>
        <v>428096549</v>
      </c>
      <c r="P7" s="282">
        <f>D7+G7+J7+M7</f>
        <v>584990418</v>
      </c>
      <c r="Q7" s="282">
        <f>E7+H7+K7+N7</f>
        <v>584394626</v>
      </c>
      <c r="R7" s="283">
        <f t="shared" ref="R7:R30" si="0">C7+F7+I7+L7</f>
        <v>428096549</v>
      </c>
      <c r="S7" s="282">
        <v>0</v>
      </c>
      <c r="T7" s="283">
        <f t="shared" ref="T7:T31" si="1">D7+J7+M7+G7</f>
        <v>584990418</v>
      </c>
      <c r="U7" s="282">
        <v>0</v>
      </c>
      <c r="V7" s="283">
        <f>E7+H7+K7+N7</f>
        <v>584394626</v>
      </c>
      <c r="W7" s="282">
        <v>0</v>
      </c>
    </row>
    <row r="8" spans="1:23" ht="45" x14ac:dyDescent="0.25">
      <c r="A8" s="268">
        <v>2</v>
      </c>
      <c r="B8" s="280" t="s">
        <v>531</v>
      </c>
      <c r="C8" s="281">
        <f t="shared" ref="C8" si="2">SUM(C9:C12)</f>
        <v>329000000</v>
      </c>
      <c r="D8" s="281">
        <f t="shared" ref="D8:E8" si="3">SUM(D9:D12)</f>
        <v>353027182</v>
      </c>
      <c r="E8" s="281">
        <f t="shared" si="3"/>
        <v>353025207</v>
      </c>
      <c r="F8" s="281">
        <f t="shared" ref="F8:N8" si="4">SUM(F9:F12)</f>
        <v>0</v>
      </c>
      <c r="G8" s="281">
        <f t="shared" si="4"/>
        <v>0</v>
      </c>
      <c r="H8" s="282">
        <f t="shared" si="4"/>
        <v>0</v>
      </c>
      <c r="I8" s="281">
        <f t="shared" si="4"/>
        <v>0</v>
      </c>
      <c r="J8" s="281">
        <f t="shared" si="4"/>
        <v>0</v>
      </c>
      <c r="K8" s="282">
        <f t="shared" si="4"/>
        <v>0</v>
      </c>
      <c r="L8" s="281">
        <f t="shared" si="4"/>
        <v>0</v>
      </c>
      <c r="M8" s="281">
        <f t="shared" si="4"/>
        <v>0</v>
      </c>
      <c r="N8" s="282">
        <f t="shared" si="4"/>
        <v>0</v>
      </c>
      <c r="O8" s="282">
        <f t="shared" ref="O8:O30" si="5">C8+F8+I8+L8</f>
        <v>329000000</v>
      </c>
      <c r="P8" s="282">
        <f t="shared" ref="P8:P30" si="6">D8+G8+J8+M8</f>
        <v>353027182</v>
      </c>
      <c r="Q8" s="282">
        <f t="shared" ref="Q8:Q30" si="7">E8+H8+K8+N8</f>
        <v>353025207</v>
      </c>
      <c r="R8" s="283">
        <f t="shared" si="0"/>
        <v>329000000</v>
      </c>
      <c r="S8" s="282">
        <v>0</v>
      </c>
      <c r="T8" s="283">
        <f t="shared" si="1"/>
        <v>353027182</v>
      </c>
      <c r="U8" s="282">
        <v>0</v>
      </c>
      <c r="V8" s="283">
        <f t="shared" ref="V8:V31" si="8">E8+H8+K8+N8</f>
        <v>353025207</v>
      </c>
      <c r="W8" s="282">
        <v>0</v>
      </c>
    </row>
    <row r="9" spans="1:23" ht="15" x14ac:dyDescent="0.2">
      <c r="A9" s="268">
        <v>3</v>
      </c>
      <c r="B9" s="284" t="s">
        <v>19</v>
      </c>
      <c r="C9" s="298">
        <v>325000000</v>
      </c>
      <c r="D9" s="298">
        <v>347208804</v>
      </c>
      <c r="E9" s="298">
        <v>347208804</v>
      </c>
      <c r="F9" s="285"/>
      <c r="G9" s="285"/>
      <c r="H9" s="285"/>
      <c r="I9" s="285"/>
      <c r="J9" s="285"/>
      <c r="K9" s="285"/>
      <c r="L9" s="285"/>
      <c r="M9" s="285"/>
      <c r="N9" s="285"/>
      <c r="O9" s="282">
        <f t="shared" si="5"/>
        <v>325000000</v>
      </c>
      <c r="P9" s="282">
        <f t="shared" si="6"/>
        <v>347208804</v>
      </c>
      <c r="Q9" s="282">
        <f t="shared" si="7"/>
        <v>347208804</v>
      </c>
      <c r="R9" s="283">
        <f t="shared" si="0"/>
        <v>325000000</v>
      </c>
      <c r="S9" s="282">
        <v>0</v>
      </c>
      <c r="T9" s="283">
        <f t="shared" si="1"/>
        <v>347208804</v>
      </c>
      <c r="U9" s="282">
        <v>0</v>
      </c>
      <c r="V9" s="283">
        <f t="shared" si="8"/>
        <v>347208804</v>
      </c>
      <c r="W9" s="282">
        <v>0</v>
      </c>
    </row>
    <row r="10" spans="1:23" ht="15" x14ac:dyDescent="0.2">
      <c r="A10" s="268">
        <v>4</v>
      </c>
      <c r="B10" s="284" t="s">
        <v>20</v>
      </c>
      <c r="C10" s="298"/>
      <c r="D10" s="298"/>
      <c r="E10" s="298"/>
      <c r="F10" s="285"/>
      <c r="G10" s="285"/>
      <c r="H10" s="285"/>
      <c r="I10" s="285"/>
      <c r="J10" s="285"/>
      <c r="K10" s="285"/>
      <c r="L10" s="285"/>
      <c r="M10" s="285"/>
      <c r="N10" s="285"/>
      <c r="O10" s="282">
        <f t="shared" si="5"/>
        <v>0</v>
      </c>
      <c r="P10" s="282">
        <f t="shared" si="6"/>
        <v>0</v>
      </c>
      <c r="Q10" s="282">
        <f t="shared" si="7"/>
        <v>0</v>
      </c>
      <c r="R10" s="283">
        <f t="shared" si="0"/>
        <v>0</v>
      </c>
      <c r="S10" s="282">
        <v>0</v>
      </c>
      <c r="T10" s="283">
        <f t="shared" si="1"/>
        <v>0</v>
      </c>
      <c r="U10" s="282">
        <v>0</v>
      </c>
      <c r="V10" s="283">
        <f t="shared" si="8"/>
        <v>0</v>
      </c>
      <c r="W10" s="282">
        <v>0</v>
      </c>
    </row>
    <row r="11" spans="1:23" ht="15" x14ac:dyDescent="0.2">
      <c r="A11" s="268">
        <v>5</v>
      </c>
      <c r="B11" s="284" t="s">
        <v>21</v>
      </c>
      <c r="C11" s="298">
        <v>4000000</v>
      </c>
      <c r="D11" s="298">
        <v>5818378</v>
      </c>
      <c r="E11" s="298">
        <v>5816403</v>
      </c>
      <c r="F11" s="285"/>
      <c r="G11" s="285"/>
      <c r="H11" s="285"/>
      <c r="I11" s="285"/>
      <c r="J11" s="285"/>
      <c r="K11" s="285"/>
      <c r="L11" s="285"/>
      <c r="M11" s="285"/>
      <c r="N11" s="285"/>
      <c r="O11" s="282">
        <f t="shared" si="5"/>
        <v>4000000</v>
      </c>
      <c r="P11" s="282">
        <f t="shared" si="6"/>
        <v>5818378</v>
      </c>
      <c r="Q11" s="282">
        <f t="shared" si="7"/>
        <v>5816403</v>
      </c>
      <c r="R11" s="283">
        <f t="shared" si="0"/>
        <v>4000000</v>
      </c>
      <c r="S11" s="282">
        <v>0</v>
      </c>
      <c r="T11" s="283">
        <f t="shared" si="1"/>
        <v>5818378</v>
      </c>
      <c r="U11" s="282">
        <v>0</v>
      </c>
      <c r="V11" s="283">
        <f t="shared" si="8"/>
        <v>5816403</v>
      </c>
      <c r="W11" s="282">
        <v>0</v>
      </c>
    </row>
    <row r="12" spans="1:23" ht="15" x14ac:dyDescent="0.2">
      <c r="A12" s="268">
        <v>6</v>
      </c>
      <c r="B12" s="284" t="s">
        <v>532</v>
      </c>
      <c r="C12" s="281"/>
      <c r="D12" s="281">
        <v>0</v>
      </c>
      <c r="E12" s="281">
        <v>0</v>
      </c>
      <c r="F12" s="285"/>
      <c r="G12" s="285"/>
      <c r="H12" s="285"/>
      <c r="I12" s="285"/>
      <c r="J12" s="285"/>
      <c r="K12" s="285"/>
      <c r="L12" s="285"/>
      <c r="M12" s="285"/>
      <c r="N12" s="285"/>
      <c r="O12" s="282">
        <f t="shared" si="5"/>
        <v>0</v>
      </c>
      <c r="P12" s="282">
        <f t="shared" si="6"/>
        <v>0</v>
      </c>
      <c r="Q12" s="282">
        <f t="shared" si="7"/>
        <v>0</v>
      </c>
      <c r="R12" s="283">
        <f t="shared" si="0"/>
        <v>0</v>
      </c>
      <c r="S12" s="282">
        <v>0</v>
      </c>
      <c r="T12" s="283">
        <f t="shared" si="1"/>
        <v>0</v>
      </c>
      <c r="U12" s="282">
        <v>0</v>
      </c>
      <c r="V12" s="283">
        <f t="shared" si="8"/>
        <v>0</v>
      </c>
      <c r="W12" s="282">
        <v>0</v>
      </c>
    </row>
    <row r="13" spans="1:23" ht="30" x14ac:dyDescent="0.25">
      <c r="A13" s="268">
        <v>7</v>
      </c>
      <c r="B13" s="286" t="s">
        <v>576</v>
      </c>
      <c r="C13" s="287">
        <v>0</v>
      </c>
      <c r="D13" s="287">
        <v>0</v>
      </c>
      <c r="E13" s="287">
        <v>0</v>
      </c>
      <c r="F13" s="288">
        <v>112322806</v>
      </c>
      <c r="G13" s="288">
        <v>116008951</v>
      </c>
      <c r="H13" s="288">
        <v>116008951</v>
      </c>
      <c r="I13" s="288">
        <v>76919485</v>
      </c>
      <c r="J13" s="288">
        <v>63805233</v>
      </c>
      <c r="K13" s="288">
        <v>63805233</v>
      </c>
      <c r="L13" s="288">
        <v>153052478</v>
      </c>
      <c r="M13" s="288">
        <v>180025010</v>
      </c>
      <c r="N13" s="288">
        <v>180025010</v>
      </c>
      <c r="O13" s="289">
        <f t="shared" si="5"/>
        <v>342294769</v>
      </c>
      <c r="P13" s="289">
        <f t="shared" si="6"/>
        <v>359839194</v>
      </c>
      <c r="Q13" s="290">
        <f t="shared" si="7"/>
        <v>359839194</v>
      </c>
      <c r="R13" s="283">
        <f t="shared" si="0"/>
        <v>342294769</v>
      </c>
      <c r="S13" s="282">
        <v>0</v>
      </c>
      <c r="T13" s="283">
        <f t="shared" si="1"/>
        <v>359839194</v>
      </c>
      <c r="U13" s="282">
        <v>0</v>
      </c>
      <c r="V13" s="283">
        <f t="shared" si="8"/>
        <v>359839194</v>
      </c>
      <c r="W13" s="282">
        <v>0</v>
      </c>
    </row>
    <row r="14" spans="1:23" ht="15" x14ac:dyDescent="0.25">
      <c r="A14" s="268">
        <v>8</v>
      </c>
      <c r="B14" s="280" t="s">
        <v>381</v>
      </c>
      <c r="C14" s="338">
        <v>247748619</v>
      </c>
      <c r="D14" s="338">
        <v>272649447</v>
      </c>
      <c r="E14" s="338">
        <v>272649447</v>
      </c>
      <c r="F14" s="281"/>
      <c r="G14" s="281"/>
      <c r="H14" s="282"/>
      <c r="I14" s="281"/>
      <c r="J14" s="281"/>
      <c r="K14" s="282"/>
      <c r="L14" s="281"/>
      <c r="M14" s="281"/>
      <c r="N14" s="282"/>
      <c r="O14" s="282">
        <f t="shared" si="5"/>
        <v>247748619</v>
      </c>
      <c r="P14" s="282">
        <f t="shared" si="6"/>
        <v>272649447</v>
      </c>
      <c r="Q14" s="282">
        <f t="shared" si="7"/>
        <v>272649447</v>
      </c>
      <c r="R14" s="283">
        <f t="shared" si="0"/>
        <v>247748619</v>
      </c>
      <c r="S14" s="282">
        <v>0</v>
      </c>
      <c r="T14" s="283">
        <f t="shared" si="1"/>
        <v>272649447</v>
      </c>
      <c r="U14" s="282">
        <v>0</v>
      </c>
      <c r="V14" s="283">
        <f t="shared" si="8"/>
        <v>272649447</v>
      </c>
      <c r="W14" s="282">
        <v>0</v>
      </c>
    </row>
    <row r="15" spans="1:23" ht="30" x14ac:dyDescent="0.25">
      <c r="A15" s="268">
        <v>9</v>
      </c>
      <c r="B15" s="280" t="s">
        <v>382</v>
      </c>
      <c r="C15" s="338">
        <v>16085619</v>
      </c>
      <c r="D15" s="338">
        <v>23399697</v>
      </c>
      <c r="E15" s="338">
        <v>23399697</v>
      </c>
      <c r="F15" s="338"/>
      <c r="G15" s="338">
        <v>2982132</v>
      </c>
      <c r="H15" s="338">
        <v>2982132</v>
      </c>
      <c r="I15" s="281"/>
      <c r="J15" s="281"/>
      <c r="K15" s="281"/>
      <c r="L15" s="281"/>
      <c r="M15" s="281"/>
      <c r="N15" s="282"/>
      <c r="O15" s="282">
        <f t="shared" si="5"/>
        <v>16085619</v>
      </c>
      <c r="P15" s="282">
        <f t="shared" si="6"/>
        <v>26381829</v>
      </c>
      <c r="Q15" s="282">
        <f t="shared" si="7"/>
        <v>26381829</v>
      </c>
      <c r="R15" s="283">
        <f t="shared" si="0"/>
        <v>16085619</v>
      </c>
      <c r="S15" s="282">
        <v>0</v>
      </c>
      <c r="T15" s="283">
        <f t="shared" si="1"/>
        <v>26381829</v>
      </c>
      <c r="U15" s="282">
        <v>0</v>
      </c>
      <c r="V15" s="283">
        <f t="shared" si="8"/>
        <v>26381829</v>
      </c>
      <c r="W15" s="282">
        <v>0</v>
      </c>
    </row>
    <row r="16" spans="1:23" ht="34.9" customHeight="1" x14ac:dyDescent="0.25">
      <c r="A16" s="268">
        <v>10</v>
      </c>
      <c r="B16" s="280" t="s">
        <v>383</v>
      </c>
      <c r="C16" s="338">
        <v>0</v>
      </c>
      <c r="D16" s="338">
        <v>825943</v>
      </c>
      <c r="E16" s="338">
        <v>825943</v>
      </c>
      <c r="F16" s="281"/>
      <c r="G16" s="281"/>
      <c r="H16" s="282"/>
      <c r="I16" s="281"/>
      <c r="J16" s="281"/>
      <c r="K16" s="282"/>
      <c r="L16" s="281"/>
      <c r="M16" s="281"/>
      <c r="N16" s="282"/>
      <c r="O16" s="282">
        <f t="shared" si="5"/>
        <v>0</v>
      </c>
      <c r="P16" s="282">
        <f t="shared" si="6"/>
        <v>825943</v>
      </c>
      <c r="Q16" s="282">
        <f t="shared" si="7"/>
        <v>825943</v>
      </c>
      <c r="R16" s="283">
        <f t="shared" si="0"/>
        <v>0</v>
      </c>
      <c r="S16" s="282">
        <v>0</v>
      </c>
      <c r="T16" s="283">
        <f t="shared" si="1"/>
        <v>825943</v>
      </c>
      <c r="U16" s="282">
        <v>0</v>
      </c>
      <c r="V16" s="283">
        <f t="shared" si="8"/>
        <v>825943</v>
      </c>
      <c r="W16" s="282">
        <v>0</v>
      </c>
    </row>
    <row r="17" spans="1:25" ht="30" x14ac:dyDescent="0.25">
      <c r="A17" s="268">
        <v>11</v>
      </c>
      <c r="B17" s="280" t="s">
        <v>25</v>
      </c>
      <c r="C17" s="281">
        <v>0</v>
      </c>
      <c r="D17" s="281">
        <v>0</v>
      </c>
      <c r="E17" s="282">
        <v>0</v>
      </c>
      <c r="F17" s="281"/>
      <c r="G17" s="281"/>
      <c r="H17" s="282"/>
      <c r="I17" s="281"/>
      <c r="J17" s="281"/>
      <c r="K17" s="282"/>
      <c r="L17" s="281"/>
      <c r="M17" s="281"/>
      <c r="N17" s="282"/>
      <c r="O17" s="282">
        <f t="shared" si="5"/>
        <v>0</v>
      </c>
      <c r="P17" s="282">
        <f t="shared" si="6"/>
        <v>0</v>
      </c>
      <c r="Q17" s="282">
        <f t="shared" si="7"/>
        <v>0</v>
      </c>
      <c r="R17" s="283">
        <f t="shared" si="0"/>
        <v>0</v>
      </c>
      <c r="S17" s="282">
        <v>0</v>
      </c>
      <c r="T17" s="283">
        <f t="shared" si="1"/>
        <v>0</v>
      </c>
      <c r="U17" s="282">
        <v>0</v>
      </c>
      <c r="V17" s="283">
        <f t="shared" si="8"/>
        <v>0</v>
      </c>
      <c r="W17" s="282">
        <v>0</v>
      </c>
    </row>
    <row r="18" spans="1:25" ht="15" x14ac:dyDescent="0.25">
      <c r="A18" s="268">
        <v>12</v>
      </c>
      <c r="B18" s="291" t="s">
        <v>26</v>
      </c>
      <c r="C18" s="292">
        <f>C7+C8+C14+C15+C16+C17+C13</f>
        <v>644899108</v>
      </c>
      <c r="D18" s="292">
        <f t="shared" ref="D18:N18" si="9">D7+D8+D14+D15+D16+D17+D13</f>
        <v>758426663</v>
      </c>
      <c r="E18" s="293">
        <f t="shared" si="9"/>
        <v>758424688</v>
      </c>
      <c r="F18" s="289">
        <f>F7+F8+F14+F15+F16+F17+F13</f>
        <v>113522806</v>
      </c>
      <c r="G18" s="289">
        <f t="shared" si="9"/>
        <v>119989323</v>
      </c>
      <c r="H18" s="289">
        <f t="shared" si="9"/>
        <v>119989323</v>
      </c>
      <c r="I18" s="293">
        <f t="shared" si="9"/>
        <v>396556485</v>
      </c>
      <c r="J18" s="293">
        <f t="shared" si="9"/>
        <v>482169725</v>
      </c>
      <c r="K18" s="293">
        <f t="shared" si="9"/>
        <v>481573933</v>
      </c>
      <c r="L18" s="293">
        <f t="shared" si="9"/>
        <v>208247157</v>
      </c>
      <c r="M18" s="293">
        <f t="shared" si="9"/>
        <v>237128302</v>
      </c>
      <c r="N18" s="293">
        <f t="shared" si="9"/>
        <v>237128302</v>
      </c>
      <c r="O18" s="282">
        <f t="shared" si="5"/>
        <v>1363225556</v>
      </c>
      <c r="P18" s="282">
        <f t="shared" si="6"/>
        <v>1597714013</v>
      </c>
      <c r="Q18" s="282">
        <f t="shared" si="7"/>
        <v>1597116246</v>
      </c>
      <c r="R18" s="283">
        <f t="shared" si="0"/>
        <v>1363225556</v>
      </c>
      <c r="S18" s="282">
        <v>0</v>
      </c>
      <c r="T18" s="283">
        <f t="shared" si="1"/>
        <v>1597714013</v>
      </c>
      <c r="U18" s="282">
        <v>0</v>
      </c>
      <c r="V18" s="283">
        <f t="shared" si="8"/>
        <v>1597116246</v>
      </c>
      <c r="W18" s="282">
        <v>0</v>
      </c>
    </row>
    <row r="19" spans="1:25" ht="30" x14ac:dyDescent="0.25">
      <c r="A19" s="268">
        <v>13</v>
      </c>
      <c r="B19" s="280" t="s">
        <v>384</v>
      </c>
      <c r="C19" s="339">
        <v>431212140</v>
      </c>
      <c r="D19" s="339">
        <v>135940951</v>
      </c>
      <c r="E19" s="339">
        <v>135940951</v>
      </c>
      <c r="F19" s="287"/>
      <c r="G19" s="287"/>
      <c r="H19" s="287"/>
      <c r="I19" s="287"/>
      <c r="J19" s="281"/>
      <c r="K19" s="287"/>
      <c r="L19" s="287"/>
      <c r="M19" s="287"/>
      <c r="N19" s="287"/>
      <c r="O19" s="282">
        <f t="shared" si="5"/>
        <v>431212140</v>
      </c>
      <c r="P19" s="282">
        <f t="shared" si="6"/>
        <v>135940951</v>
      </c>
      <c r="Q19" s="282">
        <f t="shared" si="7"/>
        <v>135940951</v>
      </c>
      <c r="R19" s="283">
        <f t="shared" si="0"/>
        <v>431212140</v>
      </c>
      <c r="S19" s="282">
        <v>0</v>
      </c>
      <c r="T19" s="283">
        <f t="shared" si="1"/>
        <v>135940951</v>
      </c>
      <c r="U19" s="282">
        <v>0</v>
      </c>
      <c r="V19" s="283">
        <f t="shared" si="8"/>
        <v>135940951</v>
      </c>
      <c r="W19" s="282">
        <v>0</v>
      </c>
    </row>
    <row r="20" spans="1:25" ht="15" x14ac:dyDescent="0.25">
      <c r="A20" s="268">
        <v>14</v>
      </c>
      <c r="B20" s="280" t="s">
        <v>385</v>
      </c>
      <c r="C20" s="339">
        <v>290000</v>
      </c>
      <c r="D20" s="339">
        <v>11773275</v>
      </c>
      <c r="E20" s="339">
        <v>11773275</v>
      </c>
      <c r="F20" s="287"/>
      <c r="G20" s="287"/>
      <c r="H20" s="287"/>
      <c r="I20" s="287"/>
      <c r="J20" s="287"/>
      <c r="K20" s="287"/>
      <c r="L20" s="287"/>
      <c r="M20" s="287"/>
      <c r="N20" s="287"/>
      <c r="O20" s="282">
        <f t="shared" si="5"/>
        <v>290000</v>
      </c>
      <c r="P20" s="282">
        <f t="shared" si="6"/>
        <v>11773275</v>
      </c>
      <c r="Q20" s="282">
        <f t="shared" si="7"/>
        <v>11773275</v>
      </c>
      <c r="R20" s="283">
        <f t="shared" si="0"/>
        <v>290000</v>
      </c>
      <c r="S20" s="282">
        <v>0</v>
      </c>
      <c r="T20" s="283">
        <f t="shared" si="1"/>
        <v>11773275</v>
      </c>
      <c r="U20" s="282">
        <v>0</v>
      </c>
      <c r="V20" s="283">
        <f t="shared" si="8"/>
        <v>11773275</v>
      </c>
      <c r="W20" s="282">
        <v>0</v>
      </c>
    </row>
    <row r="21" spans="1:25" ht="45" x14ac:dyDescent="0.25">
      <c r="A21" s="268">
        <v>15</v>
      </c>
      <c r="B21" s="280" t="s">
        <v>386</v>
      </c>
      <c r="C21" s="281"/>
      <c r="D21" s="281"/>
      <c r="E21" s="281"/>
      <c r="F21" s="287"/>
      <c r="G21" s="287"/>
      <c r="H21" s="287"/>
      <c r="I21" s="287"/>
      <c r="J21" s="287"/>
      <c r="K21" s="287"/>
      <c r="L21" s="287"/>
      <c r="M21" s="287"/>
      <c r="N21" s="287"/>
      <c r="O21" s="282">
        <f t="shared" si="5"/>
        <v>0</v>
      </c>
      <c r="P21" s="282">
        <f>D21+G21+J21+M21</f>
        <v>0</v>
      </c>
      <c r="Q21" s="282">
        <f t="shared" si="7"/>
        <v>0</v>
      </c>
      <c r="R21" s="283">
        <f t="shared" si="0"/>
        <v>0</v>
      </c>
      <c r="S21" s="282">
        <v>0</v>
      </c>
      <c r="T21" s="283">
        <f t="shared" si="1"/>
        <v>0</v>
      </c>
      <c r="U21" s="282">
        <v>0</v>
      </c>
      <c r="V21" s="283">
        <f t="shared" si="8"/>
        <v>0</v>
      </c>
      <c r="W21" s="282">
        <v>0</v>
      </c>
    </row>
    <row r="22" spans="1:25" ht="30" x14ac:dyDescent="0.25">
      <c r="A22" s="268">
        <v>16</v>
      </c>
      <c r="B22" s="280" t="s">
        <v>30</v>
      </c>
      <c r="C22" s="281">
        <v>0</v>
      </c>
      <c r="D22" s="281">
        <v>0</v>
      </c>
      <c r="E22" s="281">
        <v>0</v>
      </c>
      <c r="F22" s="281"/>
      <c r="G22" s="281"/>
      <c r="H22" s="282"/>
      <c r="I22" s="281"/>
      <c r="J22" s="281"/>
      <c r="K22" s="282"/>
      <c r="L22" s="281"/>
      <c r="M22" s="281"/>
      <c r="N22" s="282"/>
      <c r="O22" s="282">
        <f t="shared" si="5"/>
        <v>0</v>
      </c>
      <c r="P22" s="282">
        <f t="shared" si="6"/>
        <v>0</v>
      </c>
      <c r="Q22" s="282">
        <f t="shared" si="7"/>
        <v>0</v>
      </c>
      <c r="R22" s="283">
        <f t="shared" si="0"/>
        <v>0</v>
      </c>
      <c r="S22" s="282">
        <v>0</v>
      </c>
      <c r="T22" s="283">
        <f t="shared" si="1"/>
        <v>0</v>
      </c>
      <c r="U22" s="282">
        <v>0</v>
      </c>
      <c r="V22" s="283">
        <f t="shared" si="8"/>
        <v>0</v>
      </c>
      <c r="W22" s="282">
        <v>0</v>
      </c>
    </row>
    <row r="23" spans="1:25" ht="30" x14ac:dyDescent="0.25">
      <c r="A23" s="268">
        <v>17</v>
      </c>
      <c r="B23" s="280" t="s">
        <v>31</v>
      </c>
      <c r="C23" s="281">
        <v>0</v>
      </c>
      <c r="D23" s="281">
        <v>0</v>
      </c>
      <c r="E23" s="281">
        <v>0</v>
      </c>
      <c r="F23" s="281"/>
      <c r="G23" s="281"/>
      <c r="H23" s="281"/>
      <c r="I23" s="281"/>
      <c r="J23" s="281"/>
      <c r="K23" s="281"/>
      <c r="L23" s="281"/>
      <c r="M23" s="281"/>
      <c r="N23" s="281"/>
      <c r="O23" s="281">
        <f t="shared" si="5"/>
        <v>0</v>
      </c>
      <c r="P23" s="282">
        <f t="shared" si="6"/>
        <v>0</v>
      </c>
      <c r="Q23" s="282">
        <f t="shared" si="7"/>
        <v>0</v>
      </c>
      <c r="R23" s="283">
        <f t="shared" si="0"/>
        <v>0</v>
      </c>
      <c r="S23" s="282">
        <v>0</v>
      </c>
      <c r="T23" s="283">
        <f t="shared" si="1"/>
        <v>0</v>
      </c>
      <c r="U23" s="282">
        <v>0</v>
      </c>
      <c r="V23" s="283">
        <f t="shared" si="8"/>
        <v>0</v>
      </c>
      <c r="W23" s="282">
        <v>0</v>
      </c>
    </row>
    <row r="24" spans="1:25" ht="15" x14ac:dyDescent="0.25">
      <c r="A24" s="268">
        <v>18</v>
      </c>
      <c r="B24" s="291" t="s">
        <v>32</v>
      </c>
      <c r="C24" s="292">
        <f t="shared" ref="C24:N24" si="10">SUM(C19:C23)</f>
        <v>431502140</v>
      </c>
      <c r="D24" s="292">
        <f t="shared" si="10"/>
        <v>147714226</v>
      </c>
      <c r="E24" s="294">
        <f t="shared" si="10"/>
        <v>147714226</v>
      </c>
      <c r="F24" s="292">
        <f t="shared" si="10"/>
        <v>0</v>
      </c>
      <c r="G24" s="292">
        <f t="shared" si="10"/>
        <v>0</v>
      </c>
      <c r="H24" s="294">
        <f t="shared" si="10"/>
        <v>0</v>
      </c>
      <c r="I24" s="292">
        <f t="shared" si="10"/>
        <v>0</v>
      </c>
      <c r="J24" s="292">
        <f t="shared" si="10"/>
        <v>0</v>
      </c>
      <c r="K24" s="294">
        <f t="shared" si="10"/>
        <v>0</v>
      </c>
      <c r="L24" s="292">
        <f t="shared" si="10"/>
        <v>0</v>
      </c>
      <c r="M24" s="292">
        <f t="shared" si="10"/>
        <v>0</v>
      </c>
      <c r="N24" s="294">
        <f t="shared" si="10"/>
        <v>0</v>
      </c>
      <c r="O24" s="282">
        <f t="shared" si="5"/>
        <v>431502140</v>
      </c>
      <c r="P24" s="282">
        <f t="shared" si="6"/>
        <v>147714226</v>
      </c>
      <c r="Q24" s="282">
        <f t="shared" si="7"/>
        <v>147714226</v>
      </c>
      <c r="R24" s="283">
        <f t="shared" si="0"/>
        <v>431502140</v>
      </c>
      <c r="S24" s="282">
        <v>0</v>
      </c>
      <c r="T24" s="283">
        <f t="shared" si="1"/>
        <v>147714226</v>
      </c>
      <c r="U24" s="282">
        <v>0</v>
      </c>
      <c r="V24" s="283">
        <f t="shared" si="8"/>
        <v>147714226</v>
      </c>
      <c r="W24" s="282">
        <v>0</v>
      </c>
    </row>
    <row r="25" spans="1:25" ht="15" x14ac:dyDescent="0.25">
      <c r="A25" s="268">
        <v>19</v>
      </c>
      <c r="B25" s="295" t="s">
        <v>37</v>
      </c>
      <c r="C25" s="296">
        <f>C24+C18-F13-I13-L13</f>
        <v>734106479</v>
      </c>
      <c r="D25" s="296">
        <f>D24+D18-G13-J13-M13</f>
        <v>546301695</v>
      </c>
      <c r="E25" s="296">
        <f>E18+E24-H13-K13-N13</f>
        <v>546299720</v>
      </c>
      <c r="F25" s="296">
        <f>F24+F18</f>
        <v>113522806</v>
      </c>
      <c r="G25" s="296">
        <f>G24+G18</f>
        <v>119989323</v>
      </c>
      <c r="H25" s="292">
        <f t="shared" ref="H25:W25" si="11">H18+H24</f>
        <v>119989323</v>
      </c>
      <c r="I25" s="296">
        <f>I24+I18</f>
        <v>396556485</v>
      </c>
      <c r="J25" s="296">
        <f>J24+J18</f>
        <v>482169725</v>
      </c>
      <c r="K25" s="292">
        <f t="shared" si="11"/>
        <v>481573933</v>
      </c>
      <c r="L25" s="296">
        <f>L24+L18</f>
        <v>208247157</v>
      </c>
      <c r="M25" s="296">
        <f>M24+M18</f>
        <v>237128302</v>
      </c>
      <c r="N25" s="292">
        <f t="shared" si="11"/>
        <v>237128302</v>
      </c>
      <c r="O25" s="292">
        <f>O18+O24-O13</f>
        <v>1452432927</v>
      </c>
      <c r="P25" s="292">
        <f>P18+P24-P13</f>
        <v>1385589045</v>
      </c>
      <c r="Q25" s="292">
        <f>Q18+Q24-Q13</f>
        <v>1384991278</v>
      </c>
      <c r="R25" s="292">
        <f t="shared" si="11"/>
        <v>1794727696</v>
      </c>
      <c r="S25" s="292">
        <f t="shared" si="11"/>
        <v>0</v>
      </c>
      <c r="T25" s="292">
        <f t="shared" si="11"/>
        <v>1745428239</v>
      </c>
      <c r="U25" s="292">
        <f t="shared" si="11"/>
        <v>0</v>
      </c>
      <c r="V25" s="292">
        <f t="shared" si="11"/>
        <v>1744830472</v>
      </c>
      <c r="W25" s="292">
        <f t="shared" si="11"/>
        <v>0</v>
      </c>
    </row>
    <row r="26" spans="1:25" ht="30" x14ac:dyDescent="0.2">
      <c r="A26" s="268">
        <v>20</v>
      </c>
      <c r="B26" s="297" t="s">
        <v>476</v>
      </c>
      <c r="C26" s="338">
        <v>184168000</v>
      </c>
      <c r="D26" s="338">
        <v>184168000</v>
      </c>
      <c r="E26" s="338">
        <v>184168000</v>
      </c>
      <c r="F26" s="298"/>
      <c r="G26" s="298"/>
      <c r="H26" s="298"/>
      <c r="I26" s="285"/>
      <c r="J26" s="285"/>
      <c r="K26" s="285"/>
      <c r="L26" s="298"/>
      <c r="M26" s="298"/>
      <c r="N26" s="298"/>
      <c r="O26" s="282">
        <f t="shared" ref="O26" si="12">C26+F26+I26+L26</f>
        <v>184168000</v>
      </c>
      <c r="P26" s="282">
        <f t="shared" ref="P26" si="13">D26+G26+J26+M26</f>
        <v>184168000</v>
      </c>
      <c r="Q26" s="282">
        <f t="shared" ref="Q26" si="14">E26+H26+K26+N26</f>
        <v>184168000</v>
      </c>
      <c r="R26" s="283">
        <f t="shared" ref="R26" si="15">C26+F26+I26+L26</f>
        <v>184168000</v>
      </c>
      <c r="S26" s="282">
        <v>0</v>
      </c>
      <c r="T26" s="283">
        <f t="shared" ref="T26" si="16">D26+J26+M26+G26</f>
        <v>184168000</v>
      </c>
      <c r="U26" s="282">
        <v>0</v>
      </c>
      <c r="V26" s="283">
        <f t="shared" ref="V26" si="17">E26+H26+K26+N26</f>
        <v>184168000</v>
      </c>
      <c r="W26" s="282">
        <v>0</v>
      </c>
    </row>
    <row r="27" spans="1:25" ht="45" x14ac:dyDescent="0.2">
      <c r="A27" s="268">
        <v>20</v>
      </c>
      <c r="B27" s="297" t="s">
        <v>387</v>
      </c>
      <c r="C27" s="338">
        <v>81561571</v>
      </c>
      <c r="D27" s="338">
        <v>87773043</v>
      </c>
      <c r="E27" s="338">
        <v>87773043</v>
      </c>
      <c r="F27" s="338">
        <v>8257220</v>
      </c>
      <c r="G27" s="338">
        <v>8257220</v>
      </c>
      <c r="H27" s="338">
        <v>8257220</v>
      </c>
      <c r="I27" s="338">
        <v>9321859</v>
      </c>
      <c r="J27" s="338">
        <v>9586798</v>
      </c>
      <c r="K27" s="338">
        <v>9586798</v>
      </c>
      <c r="L27" s="338">
        <v>9954060</v>
      </c>
      <c r="M27" s="338">
        <v>9954060</v>
      </c>
      <c r="N27" s="338">
        <v>9954060</v>
      </c>
      <c r="O27" s="282">
        <f t="shared" si="5"/>
        <v>109094710</v>
      </c>
      <c r="P27" s="282">
        <f t="shared" si="6"/>
        <v>115571121</v>
      </c>
      <c r="Q27" s="282">
        <f t="shared" si="7"/>
        <v>115571121</v>
      </c>
      <c r="R27" s="283">
        <f t="shared" si="0"/>
        <v>109094710</v>
      </c>
      <c r="S27" s="282">
        <v>0</v>
      </c>
      <c r="T27" s="283">
        <f t="shared" si="1"/>
        <v>115571121</v>
      </c>
      <c r="U27" s="282">
        <v>0</v>
      </c>
      <c r="V27" s="283">
        <f t="shared" si="8"/>
        <v>115571121</v>
      </c>
      <c r="W27" s="282">
        <v>0</v>
      </c>
    </row>
    <row r="28" spans="1:25" ht="15" x14ac:dyDescent="0.2">
      <c r="A28" s="268">
        <v>21</v>
      </c>
      <c r="B28" s="297" t="s">
        <v>388</v>
      </c>
      <c r="C28" s="338">
        <v>0</v>
      </c>
      <c r="D28" s="338">
        <v>11930095</v>
      </c>
      <c r="E28" s="338">
        <v>11930095</v>
      </c>
      <c r="F28" s="298"/>
      <c r="G28" s="298"/>
      <c r="H28" s="298"/>
      <c r="I28" s="298"/>
      <c r="J28" s="298"/>
      <c r="K28" s="298"/>
      <c r="L28" s="298"/>
      <c r="M28" s="298"/>
      <c r="N28" s="298"/>
      <c r="O28" s="282">
        <f>C28+F28+I28+L28</f>
        <v>0</v>
      </c>
      <c r="P28" s="282">
        <f>D28+G28+J28+M28</f>
        <v>11930095</v>
      </c>
      <c r="Q28" s="282">
        <f>E28+H28+K28+N28</f>
        <v>11930095</v>
      </c>
      <c r="R28" s="283">
        <f>C28+F28+I28+L28</f>
        <v>0</v>
      </c>
      <c r="S28" s="282">
        <v>0</v>
      </c>
      <c r="T28" s="283">
        <f>D28+J28+M28+G28</f>
        <v>11930095</v>
      </c>
      <c r="U28" s="282">
        <v>0</v>
      </c>
      <c r="V28" s="283">
        <f>E28+H28+K28+N28</f>
        <v>11930095</v>
      </c>
      <c r="W28" s="282">
        <v>0</v>
      </c>
    </row>
    <row r="29" spans="1:25" ht="15" x14ac:dyDescent="0.2">
      <c r="A29" s="268">
        <v>22</v>
      </c>
      <c r="B29" s="299" t="s">
        <v>39</v>
      </c>
      <c r="C29" s="294">
        <f>SUM(C25:C28)</f>
        <v>999836050</v>
      </c>
      <c r="D29" s="294">
        <f>SUM(D25:D28)</f>
        <v>830172833</v>
      </c>
      <c r="E29" s="292">
        <f>SUM(E25:E28)</f>
        <v>830170858</v>
      </c>
      <c r="F29" s="294">
        <f>SUM(F25:F28)</f>
        <v>121780026</v>
      </c>
      <c r="G29" s="294">
        <f>SUM(G25:G28)</f>
        <v>128246543</v>
      </c>
      <c r="H29" s="292">
        <f t="shared" ref="H29:W29" si="18">SUM(H25:H28)</f>
        <v>128246543</v>
      </c>
      <c r="I29" s="294">
        <f>SUM(I25:I28)</f>
        <v>405878344</v>
      </c>
      <c r="J29" s="294">
        <f>SUM(J25:J28)</f>
        <v>491756523</v>
      </c>
      <c r="K29" s="292">
        <f t="shared" si="18"/>
        <v>491160731</v>
      </c>
      <c r="L29" s="294">
        <f>SUM(L25:L28)</f>
        <v>218201217</v>
      </c>
      <c r="M29" s="294">
        <f>SUM(M25:M28)</f>
        <v>247082362</v>
      </c>
      <c r="N29" s="292">
        <f t="shared" si="18"/>
        <v>247082362</v>
      </c>
      <c r="O29" s="292">
        <f t="shared" si="18"/>
        <v>1745695637</v>
      </c>
      <c r="P29" s="292">
        <f>SUM(P25:P28)</f>
        <v>1697258261</v>
      </c>
      <c r="Q29" s="292">
        <f t="shared" si="18"/>
        <v>1696660494</v>
      </c>
      <c r="R29" s="292">
        <f t="shared" si="18"/>
        <v>2087990406</v>
      </c>
      <c r="S29" s="292">
        <f t="shared" si="18"/>
        <v>0</v>
      </c>
      <c r="T29" s="292">
        <f t="shared" si="18"/>
        <v>2057097455</v>
      </c>
      <c r="U29" s="292">
        <f t="shared" si="18"/>
        <v>0</v>
      </c>
      <c r="V29" s="292">
        <f t="shared" si="18"/>
        <v>2056499688</v>
      </c>
      <c r="W29" s="292">
        <f t="shared" si="18"/>
        <v>0</v>
      </c>
    </row>
    <row r="30" spans="1:25" ht="15" x14ac:dyDescent="0.2">
      <c r="A30" s="268">
        <v>23</v>
      </c>
      <c r="B30" s="297"/>
      <c r="C30" s="298"/>
      <c r="D30" s="298"/>
      <c r="E30" s="300"/>
      <c r="F30" s="298"/>
      <c r="G30" s="298"/>
      <c r="H30" s="300"/>
      <c r="I30" s="298"/>
      <c r="J30" s="298"/>
      <c r="K30" s="300"/>
      <c r="L30" s="298"/>
      <c r="M30" s="298"/>
      <c r="N30" s="300"/>
      <c r="O30" s="282">
        <f t="shared" si="5"/>
        <v>0</v>
      </c>
      <c r="P30" s="282">
        <f t="shared" si="6"/>
        <v>0</v>
      </c>
      <c r="Q30" s="282">
        <f t="shared" si="7"/>
        <v>0</v>
      </c>
      <c r="R30" s="283">
        <f t="shared" si="0"/>
        <v>0</v>
      </c>
      <c r="S30" s="282">
        <v>0</v>
      </c>
      <c r="T30" s="283">
        <f t="shared" si="1"/>
        <v>0</v>
      </c>
      <c r="U30" s="282">
        <v>0</v>
      </c>
      <c r="V30" s="283">
        <f t="shared" si="8"/>
        <v>0</v>
      </c>
      <c r="W30" s="282">
        <v>0</v>
      </c>
    </row>
    <row r="31" spans="1:25" s="302" customFormat="1" ht="30" x14ac:dyDescent="0.25">
      <c r="A31" s="268">
        <v>24</v>
      </c>
      <c r="B31" s="284" t="s">
        <v>124</v>
      </c>
      <c r="C31" s="285">
        <f>C29-C64</f>
        <v>0</v>
      </c>
      <c r="D31" s="285">
        <f t="shared" ref="D31:N31" si="19">D29-D64</f>
        <v>0</v>
      </c>
      <c r="E31" s="285">
        <f>E29-E64</f>
        <v>164945745</v>
      </c>
      <c r="F31" s="285">
        <f t="shared" si="19"/>
        <v>0</v>
      </c>
      <c r="G31" s="285">
        <f t="shared" si="19"/>
        <v>0</v>
      </c>
      <c r="H31" s="285">
        <f t="shared" si="19"/>
        <v>4112550</v>
      </c>
      <c r="I31" s="285">
        <f t="shared" si="19"/>
        <v>0</v>
      </c>
      <c r="J31" s="285">
        <f t="shared" si="19"/>
        <v>0</v>
      </c>
      <c r="K31" s="285">
        <f>K29-K64</f>
        <v>25505354</v>
      </c>
      <c r="L31" s="285">
        <f t="shared" si="19"/>
        <v>0</v>
      </c>
      <c r="M31" s="285">
        <f t="shared" si="19"/>
        <v>0</v>
      </c>
      <c r="N31" s="285">
        <f t="shared" si="19"/>
        <v>14328597</v>
      </c>
      <c r="O31" s="285">
        <f>O29-O64</f>
        <v>0</v>
      </c>
      <c r="P31" s="285">
        <f>P29-P64</f>
        <v>0</v>
      </c>
      <c r="Q31" s="287">
        <f>Q29-Q64</f>
        <v>208892246</v>
      </c>
      <c r="R31" s="283">
        <f>C31+F31+I31+L31</f>
        <v>0</v>
      </c>
      <c r="S31" s="282">
        <v>0</v>
      </c>
      <c r="T31" s="283">
        <f t="shared" si="1"/>
        <v>0</v>
      </c>
      <c r="U31" s="282">
        <v>0</v>
      </c>
      <c r="V31" s="283">
        <f t="shared" si="8"/>
        <v>208892246</v>
      </c>
      <c r="W31" s="282">
        <v>0</v>
      </c>
      <c r="X31" s="301"/>
      <c r="Y31" s="301"/>
    </row>
    <row r="32" spans="1:25" s="302" customFormat="1" ht="21" x14ac:dyDescent="0.35">
      <c r="A32" s="268"/>
      <c r="B32" s="274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0"/>
      <c r="W32" s="270"/>
      <c r="X32" s="301"/>
      <c r="Y32" s="301"/>
    </row>
    <row r="33" spans="1:25" s="302" customFormat="1" ht="21" x14ac:dyDescent="0.35">
      <c r="A33" s="268"/>
      <c r="B33" s="273" t="s">
        <v>573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0"/>
      <c r="Q33" s="270"/>
      <c r="R33" s="270"/>
      <c r="S33" s="270"/>
      <c r="T33" s="270"/>
      <c r="U33" s="270"/>
      <c r="V33" s="270"/>
      <c r="W33" s="270"/>
      <c r="X33" s="301"/>
      <c r="Y33" s="301"/>
    </row>
    <row r="34" spans="1:25" s="302" customFormat="1" ht="21" x14ac:dyDescent="0.35">
      <c r="A34" s="268"/>
      <c r="B34" s="274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303"/>
      <c r="P34" s="270"/>
      <c r="Q34" s="270"/>
      <c r="R34" s="270"/>
      <c r="S34" s="270"/>
      <c r="T34" s="270"/>
      <c r="U34" s="270"/>
      <c r="V34" s="270"/>
      <c r="W34" s="270"/>
      <c r="X34" s="301"/>
      <c r="Y34" s="301"/>
    </row>
    <row r="35" spans="1:25" ht="79.5" customHeight="1" x14ac:dyDescent="0.2">
      <c r="B35" s="275" t="s">
        <v>1</v>
      </c>
      <c r="C35" s="276" t="s">
        <v>2</v>
      </c>
      <c r="D35" s="276" t="s">
        <v>67</v>
      </c>
      <c r="E35" s="276" t="s">
        <v>105</v>
      </c>
      <c r="F35" s="276" t="s">
        <v>66</v>
      </c>
      <c r="G35" s="276" t="s">
        <v>68</v>
      </c>
      <c r="H35" s="276" t="s">
        <v>106</v>
      </c>
      <c r="I35" s="276" t="s">
        <v>3</v>
      </c>
      <c r="J35" s="276" t="s">
        <v>69</v>
      </c>
      <c r="K35" s="276" t="s">
        <v>107</v>
      </c>
      <c r="L35" s="276" t="s">
        <v>73</v>
      </c>
      <c r="M35" s="276" t="s">
        <v>70</v>
      </c>
      <c r="N35" s="276" t="s">
        <v>108</v>
      </c>
      <c r="O35" s="277" t="s">
        <v>4</v>
      </c>
      <c r="P35" s="277" t="s">
        <v>5</v>
      </c>
      <c r="Q35" s="277" t="s">
        <v>117</v>
      </c>
      <c r="R35" s="278" t="s">
        <v>71</v>
      </c>
      <c r="S35" s="277" t="s">
        <v>72</v>
      </c>
      <c r="T35" s="278" t="s">
        <v>74</v>
      </c>
      <c r="U35" s="277" t="s">
        <v>75</v>
      </c>
      <c r="V35" s="278" t="s">
        <v>109</v>
      </c>
      <c r="W35" s="277" t="s">
        <v>110</v>
      </c>
    </row>
    <row r="36" spans="1:25" ht="15" x14ac:dyDescent="0.2">
      <c r="B36" s="275" t="s">
        <v>6</v>
      </c>
      <c r="C36" s="276" t="s">
        <v>7</v>
      </c>
      <c r="D36" s="279" t="s">
        <v>8</v>
      </c>
      <c r="E36" s="276" t="s">
        <v>9</v>
      </c>
      <c r="F36" s="276" t="s">
        <v>10</v>
      </c>
      <c r="G36" s="276" t="s">
        <v>11</v>
      </c>
      <c r="H36" s="276" t="s">
        <v>12</v>
      </c>
      <c r="I36" s="276" t="s">
        <v>13</v>
      </c>
      <c r="J36" s="276" t="s">
        <v>14</v>
      </c>
      <c r="K36" s="276" t="s">
        <v>15</v>
      </c>
      <c r="L36" s="276" t="s">
        <v>16</v>
      </c>
      <c r="M36" s="276" t="s">
        <v>17</v>
      </c>
      <c r="N36" s="276" t="s">
        <v>18</v>
      </c>
      <c r="O36" s="277" t="s">
        <v>77</v>
      </c>
      <c r="P36" s="277" t="s">
        <v>78</v>
      </c>
      <c r="Q36" s="277" t="s">
        <v>111</v>
      </c>
      <c r="R36" s="278" t="s">
        <v>112</v>
      </c>
      <c r="S36" s="277" t="s">
        <v>113</v>
      </c>
      <c r="T36" s="278" t="s">
        <v>114</v>
      </c>
      <c r="U36" s="277" t="s">
        <v>115</v>
      </c>
      <c r="V36" s="278" t="s">
        <v>116</v>
      </c>
      <c r="W36" s="277" t="s">
        <v>118</v>
      </c>
    </row>
    <row r="37" spans="1:25" s="302" customFormat="1" ht="15" x14ac:dyDescent="0.25">
      <c r="A37" s="268">
        <v>1</v>
      </c>
      <c r="B37" s="304" t="s">
        <v>389</v>
      </c>
      <c r="C37" s="339">
        <v>70626200</v>
      </c>
      <c r="D37" s="339">
        <v>73417331</v>
      </c>
      <c r="E37" s="339">
        <v>73417331</v>
      </c>
      <c r="F37" s="339">
        <v>105732767</v>
      </c>
      <c r="G37" s="339">
        <v>107595041</v>
      </c>
      <c r="H37" s="339">
        <v>107595041</v>
      </c>
      <c r="I37" s="339">
        <v>137395000</v>
      </c>
      <c r="J37" s="339">
        <v>146699241</v>
      </c>
      <c r="K37" s="339">
        <v>146699241</v>
      </c>
      <c r="L37" s="339">
        <v>116981750</v>
      </c>
      <c r="M37" s="339">
        <v>131907306</v>
      </c>
      <c r="N37" s="339">
        <v>131907306</v>
      </c>
      <c r="O37" s="282">
        <f t="shared" ref="O37:Q40" si="20">C37+F37+I37+L37</f>
        <v>430735717</v>
      </c>
      <c r="P37" s="282">
        <f t="shared" si="20"/>
        <v>459618919</v>
      </c>
      <c r="Q37" s="282">
        <f t="shared" si="20"/>
        <v>459618919</v>
      </c>
      <c r="R37" s="283">
        <f>C37+F37+I37+L37</f>
        <v>430735717</v>
      </c>
      <c r="S37" s="282">
        <v>0</v>
      </c>
      <c r="T37" s="283">
        <f>D37+G37+J37+M37</f>
        <v>459618919</v>
      </c>
      <c r="U37" s="282">
        <v>0</v>
      </c>
      <c r="V37" s="283">
        <f t="shared" ref="V37:V43" si="21">E37+H37+K37+N37</f>
        <v>459618919</v>
      </c>
      <c r="W37" s="282">
        <v>0</v>
      </c>
      <c r="X37" s="301"/>
      <c r="Y37" s="301"/>
    </row>
    <row r="38" spans="1:25" s="302" customFormat="1" ht="30" x14ac:dyDescent="0.25">
      <c r="A38" s="268">
        <v>2</v>
      </c>
      <c r="B38" s="304" t="s">
        <v>390</v>
      </c>
      <c r="C38" s="339">
        <v>12116406</v>
      </c>
      <c r="D38" s="339">
        <v>12295805</v>
      </c>
      <c r="E38" s="339">
        <v>12295805</v>
      </c>
      <c r="F38" s="339">
        <v>14196259</v>
      </c>
      <c r="G38" s="339">
        <v>14274981</v>
      </c>
      <c r="H38" s="339">
        <v>14274981</v>
      </c>
      <c r="I38" s="339">
        <v>18751350</v>
      </c>
      <c r="J38" s="339">
        <v>16033031</v>
      </c>
      <c r="K38" s="339">
        <v>16033031</v>
      </c>
      <c r="L38" s="339">
        <v>15976620</v>
      </c>
      <c r="M38" s="339">
        <v>18094102</v>
      </c>
      <c r="N38" s="339">
        <v>18094102</v>
      </c>
      <c r="O38" s="282">
        <f t="shared" si="20"/>
        <v>61040635</v>
      </c>
      <c r="P38" s="282">
        <f t="shared" si="20"/>
        <v>60697919</v>
      </c>
      <c r="Q38" s="282">
        <f t="shared" si="20"/>
        <v>60697919</v>
      </c>
      <c r="R38" s="283">
        <f>C38+F38+I38+L38</f>
        <v>61040635</v>
      </c>
      <c r="S38" s="282">
        <v>0</v>
      </c>
      <c r="T38" s="283">
        <f>D38+G38+J38+M38</f>
        <v>60697919</v>
      </c>
      <c r="U38" s="282">
        <v>0</v>
      </c>
      <c r="V38" s="283">
        <f t="shared" si="21"/>
        <v>60697919</v>
      </c>
      <c r="W38" s="282">
        <v>0</v>
      </c>
      <c r="X38" s="301"/>
      <c r="Y38" s="301"/>
    </row>
    <row r="39" spans="1:25" s="302" customFormat="1" ht="19.5" customHeight="1" x14ac:dyDescent="0.25">
      <c r="A39" s="268">
        <v>3</v>
      </c>
      <c r="B39" s="304" t="s">
        <v>391</v>
      </c>
      <c r="C39" s="339">
        <v>136707130</v>
      </c>
      <c r="D39" s="339">
        <v>193916040</v>
      </c>
      <c r="E39" s="339">
        <v>193137203</v>
      </c>
      <c r="F39" s="339">
        <v>1851000</v>
      </c>
      <c r="G39" s="339">
        <v>6376521</v>
      </c>
      <c r="H39" s="339">
        <v>2263971</v>
      </c>
      <c r="I39" s="339">
        <v>239219232</v>
      </c>
      <c r="J39" s="339">
        <v>312299389</v>
      </c>
      <c r="K39" s="339">
        <v>286198243</v>
      </c>
      <c r="L39" s="339">
        <v>79492847</v>
      </c>
      <c r="M39" s="339">
        <v>89651784</v>
      </c>
      <c r="N39" s="339">
        <v>75323187</v>
      </c>
      <c r="O39" s="282">
        <f>C39+F39+I39+L39</f>
        <v>457270209</v>
      </c>
      <c r="P39" s="282">
        <f>D39+G39+J39+M39</f>
        <v>602243734</v>
      </c>
      <c r="Q39" s="282">
        <f t="shared" si="20"/>
        <v>556922604</v>
      </c>
      <c r="R39" s="283">
        <f>C39+F39+I39+L39</f>
        <v>457270209</v>
      </c>
      <c r="S39" s="282">
        <v>0</v>
      </c>
      <c r="T39" s="283">
        <f>D39+G39+J39+M39</f>
        <v>602243734</v>
      </c>
      <c r="U39" s="282">
        <v>0</v>
      </c>
      <c r="V39" s="283">
        <f t="shared" si="21"/>
        <v>556922604</v>
      </c>
      <c r="W39" s="282">
        <v>0</v>
      </c>
      <c r="X39" s="301"/>
      <c r="Y39" s="301"/>
    </row>
    <row r="40" spans="1:25" s="302" customFormat="1" ht="30" x14ac:dyDescent="0.25">
      <c r="A40" s="268">
        <v>4</v>
      </c>
      <c r="B40" s="305" t="s">
        <v>478</v>
      </c>
      <c r="C40" s="289">
        <f>F13+I13+L13</f>
        <v>342294769</v>
      </c>
      <c r="D40" s="289">
        <f>G13+J13+M13</f>
        <v>359839194</v>
      </c>
      <c r="E40" s="290">
        <f>H13+K13+N13</f>
        <v>359839194</v>
      </c>
      <c r="F40" s="306"/>
      <c r="G40" s="306"/>
      <c r="H40" s="306"/>
      <c r="I40" s="306"/>
      <c r="J40" s="306"/>
      <c r="K40" s="306"/>
      <c r="L40" s="306"/>
      <c r="M40" s="306"/>
      <c r="N40" s="306"/>
      <c r="O40" s="289">
        <f t="shared" si="20"/>
        <v>342294769</v>
      </c>
      <c r="P40" s="289">
        <f>D40+G40+J40+M40</f>
        <v>359839194</v>
      </c>
      <c r="Q40" s="290">
        <f t="shared" si="20"/>
        <v>359839194</v>
      </c>
      <c r="R40" s="283">
        <f>C40+F40+I40+L40</f>
        <v>342294769</v>
      </c>
      <c r="S40" s="282">
        <v>0</v>
      </c>
      <c r="T40" s="283">
        <f>D40+G40+J40+M40</f>
        <v>359839194</v>
      </c>
      <c r="U40" s="282">
        <v>0</v>
      </c>
      <c r="V40" s="283">
        <f t="shared" si="21"/>
        <v>359839194</v>
      </c>
      <c r="W40" s="282">
        <v>0</v>
      </c>
      <c r="X40" s="301"/>
      <c r="Y40" s="301"/>
    </row>
    <row r="41" spans="1:25" s="302" customFormat="1" ht="15" x14ac:dyDescent="0.25">
      <c r="A41" s="268">
        <v>5</v>
      </c>
      <c r="B41" s="304" t="s">
        <v>43</v>
      </c>
      <c r="C41" s="281">
        <f>SUM(C42:C46)</f>
        <v>70900000</v>
      </c>
      <c r="D41" s="281">
        <f>SUM(D42:D46)</f>
        <v>61113120</v>
      </c>
      <c r="E41" s="281">
        <f>SUM(E42:E46)</f>
        <v>61113120</v>
      </c>
      <c r="F41" s="281">
        <f>SUM(F42:F46)</f>
        <v>0</v>
      </c>
      <c r="G41" s="281">
        <f>SUM(G42:G46)</f>
        <v>0</v>
      </c>
      <c r="H41" s="281">
        <f t="shared" ref="H41:W41" si="22">SUM(H42:H46)</f>
        <v>0</v>
      </c>
      <c r="I41" s="281">
        <f t="shared" si="22"/>
        <v>0</v>
      </c>
      <c r="J41" s="281">
        <f t="shared" si="22"/>
        <v>0</v>
      </c>
      <c r="K41" s="281">
        <f t="shared" si="22"/>
        <v>0</v>
      </c>
      <c r="L41" s="281">
        <f t="shared" si="22"/>
        <v>0</v>
      </c>
      <c r="M41" s="281">
        <f t="shared" si="22"/>
        <v>0</v>
      </c>
      <c r="N41" s="281">
        <f t="shared" si="22"/>
        <v>0</v>
      </c>
      <c r="O41" s="281">
        <f t="shared" si="22"/>
        <v>70900000</v>
      </c>
      <c r="P41" s="281">
        <f t="shared" si="22"/>
        <v>61113120</v>
      </c>
      <c r="Q41" s="281">
        <f t="shared" si="22"/>
        <v>61113120</v>
      </c>
      <c r="R41" s="281">
        <f t="shared" si="22"/>
        <v>9400000</v>
      </c>
      <c r="S41" s="281">
        <f t="shared" si="22"/>
        <v>61500000</v>
      </c>
      <c r="T41" s="281">
        <f t="shared" si="22"/>
        <v>7845604</v>
      </c>
      <c r="U41" s="281">
        <f t="shared" si="22"/>
        <v>53267516</v>
      </c>
      <c r="V41" s="281">
        <f t="shared" si="22"/>
        <v>7845604</v>
      </c>
      <c r="W41" s="281">
        <f t="shared" si="22"/>
        <v>53267516</v>
      </c>
      <c r="X41" s="307"/>
      <c r="Y41" s="307"/>
    </row>
    <row r="42" spans="1:25" s="302" customFormat="1" ht="30" x14ac:dyDescent="0.25">
      <c r="A42" s="268">
        <v>6</v>
      </c>
      <c r="B42" s="308" t="s">
        <v>392</v>
      </c>
      <c r="C42" s="338">
        <v>9400000</v>
      </c>
      <c r="D42" s="338">
        <v>4138531</v>
      </c>
      <c r="E42" s="338">
        <v>4138531</v>
      </c>
      <c r="F42" s="300"/>
      <c r="G42" s="300"/>
      <c r="H42" s="300"/>
      <c r="I42" s="300"/>
      <c r="J42" s="300"/>
      <c r="K42" s="300"/>
      <c r="L42" s="300"/>
      <c r="M42" s="300"/>
      <c r="N42" s="300"/>
      <c r="O42" s="282">
        <f t="shared" ref="O42:Q47" si="23">C42+F42+I42+L42</f>
        <v>9400000</v>
      </c>
      <c r="P42" s="282">
        <f>D42+G42+J42+M42</f>
        <v>4138531</v>
      </c>
      <c r="Q42" s="282">
        <f t="shared" si="23"/>
        <v>4138531</v>
      </c>
      <c r="R42" s="283">
        <f>C42+F42+I42+L42</f>
        <v>9400000</v>
      </c>
      <c r="S42" s="282">
        <v>0</v>
      </c>
      <c r="T42" s="283">
        <f>D42+G42+J42+M42</f>
        <v>4138531</v>
      </c>
      <c r="U42" s="282">
        <v>0</v>
      </c>
      <c r="V42" s="283">
        <f t="shared" si="21"/>
        <v>4138531</v>
      </c>
      <c r="W42" s="282">
        <v>0</v>
      </c>
      <c r="X42" s="301"/>
      <c r="Y42" s="301"/>
    </row>
    <row r="43" spans="1:25" s="302" customFormat="1" ht="30" x14ac:dyDescent="0.25">
      <c r="A43" s="268">
        <v>7</v>
      </c>
      <c r="B43" s="308" t="s">
        <v>45</v>
      </c>
      <c r="C43" s="281"/>
      <c r="D43" s="281"/>
      <c r="E43" s="281"/>
      <c r="F43" s="300"/>
      <c r="G43" s="300"/>
      <c r="H43" s="300"/>
      <c r="I43" s="300"/>
      <c r="J43" s="300"/>
      <c r="K43" s="300"/>
      <c r="L43" s="300"/>
      <c r="M43" s="300"/>
      <c r="N43" s="300"/>
      <c r="O43" s="282">
        <f t="shared" si="23"/>
        <v>0</v>
      </c>
      <c r="P43" s="282">
        <f>D43+G43+J43+M43</f>
        <v>0</v>
      </c>
      <c r="Q43" s="282">
        <f t="shared" si="23"/>
        <v>0</v>
      </c>
      <c r="R43" s="283">
        <f>C43+F43+I43+L43</f>
        <v>0</v>
      </c>
      <c r="S43" s="282">
        <v>0</v>
      </c>
      <c r="T43" s="283">
        <f>D43+G43+J43+M43</f>
        <v>0</v>
      </c>
      <c r="U43" s="282">
        <v>0</v>
      </c>
      <c r="V43" s="283">
        <f t="shared" si="21"/>
        <v>0</v>
      </c>
      <c r="W43" s="282">
        <v>0</v>
      </c>
      <c r="X43" s="301"/>
      <c r="Y43" s="301"/>
    </row>
    <row r="44" spans="1:25" s="302" customFormat="1" ht="27.75" customHeight="1" x14ac:dyDescent="0.25">
      <c r="A44" s="268">
        <v>8</v>
      </c>
      <c r="B44" s="308" t="s">
        <v>393</v>
      </c>
      <c r="C44" s="338">
        <v>0</v>
      </c>
      <c r="D44" s="338">
        <v>768469</v>
      </c>
      <c r="E44" s="338">
        <v>768469</v>
      </c>
      <c r="F44" s="300"/>
      <c r="G44" s="300"/>
      <c r="H44" s="300"/>
      <c r="I44" s="300"/>
      <c r="J44" s="300"/>
      <c r="K44" s="300"/>
      <c r="L44" s="300"/>
      <c r="M44" s="300"/>
      <c r="N44" s="300"/>
      <c r="O44" s="282"/>
      <c r="P44" s="282">
        <f>D44+G44+J44+M44</f>
        <v>768469</v>
      </c>
      <c r="Q44" s="282">
        <f>E44+H44+K44+N44</f>
        <v>768469</v>
      </c>
      <c r="R44" s="283"/>
      <c r="S44" s="282"/>
      <c r="T44" s="283">
        <f>P44</f>
        <v>768469</v>
      </c>
      <c r="U44" s="282"/>
      <c r="V44" s="283">
        <f>Q44</f>
        <v>768469</v>
      </c>
      <c r="W44" s="282"/>
      <c r="X44" s="301"/>
      <c r="Y44" s="301"/>
    </row>
    <row r="45" spans="1:25" s="302" customFormat="1" ht="30" x14ac:dyDescent="0.25">
      <c r="A45" s="268">
        <v>9</v>
      </c>
      <c r="B45" s="308" t="s">
        <v>477</v>
      </c>
      <c r="C45" s="338">
        <v>0</v>
      </c>
      <c r="D45" s="338">
        <v>2938604</v>
      </c>
      <c r="E45" s="338">
        <v>2938604</v>
      </c>
      <c r="F45" s="300"/>
      <c r="G45" s="300"/>
      <c r="H45" s="300"/>
      <c r="I45" s="300"/>
      <c r="J45" s="300"/>
      <c r="K45" s="300"/>
      <c r="L45" s="300"/>
      <c r="M45" s="300"/>
      <c r="N45" s="300"/>
      <c r="O45" s="282">
        <f>C45</f>
        <v>0</v>
      </c>
      <c r="P45" s="282">
        <f>D45+G45+J45+M45</f>
        <v>2938604</v>
      </c>
      <c r="Q45" s="282">
        <f>E45</f>
        <v>2938604</v>
      </c>
      <c r="R45" s="283">
        <f>C45</f>
        <v>0</v>
      </c>
      <c r="S45" s="282"/>
      <c r="T45" s="283">
        <f>P45</f>
        <v>2938604</v>
      </c>
      <c r="U45" s="282"/>
      <c r="V45" s="283">
        <f>Q45</f>
        <v>2938604</v>
      </c>
      <c r="W45" s="282"/>
      <c r="X45" s="301"/>
      <c r="Y45" s="301"/>
    </row>
    <row r="46" spans="1:25" s="302" customFormat="1" ht="30" x14ac:dyDescent="0.25">
      <c r="A46" s="268">
        <v>10</v>
      </c>
      <c r="B46" s="308" t="s">
        <v>394</v>
      </c>
      <c r="C46" s="338">
        <v>61500000</v>
      </c>
      <c r="D46" s="338">
        <v>53267516</v>
      </c>
      <c r="E46" s="338">
        <v>53267516</v>
      </c>
      <c r="F46" s="300"/>
      <c r="G46" s="300"/>
      <c r="H46" s="300"/>
      <c r="I46" s="300"/>
      <c r="J46" s="298"/>
      <c r="K46" s="298"/>
      <c r="L46" s="300"/>
      <c r="M46" s="300"/>
      <c r="N46" s="300"/>
      <c r="O46" s="282">
        <f t="shared" si="23"/>
        <v>61500000</v>
      </c>
      <c r="P46" s="282">
        <f t="shared" si="23"/>
        <v>53267516</v>
      </c>
      <c r="Q46" s="282">
        <f t="shared" si="23"/>
        <v>53267516</v>
      </c>
      <c r="R46" s="283">
        <v>0</v>
      </c>
      <c r="S46" s="282">
        <f>C46</f>
        <v>61500000</v>
      </c>
      <c r="T46" s="283">
        <v>0</v>
      </c>
      <c r="U46" s="282">
        <f>D46</f>
        <v>53267516</v>
      </c>
      <c r="V46" s="283">
        <v>0</v>
      </c>
      <c r="W46" s="282">
        <f>Q46</f>
        <v>53267516</v>
      </c>
      <c r="X46" s="301"/>
      <c r="Y46" s="301"/>
    </row>
    <row r="47" spans="1:25" s="310" customFormat="1" ht="30" x14ac:dyDescent="0.25">
      <c r="A47" s="268">
        <v>11</v>
      </c>
      <c r="B47" s="304" t="s">
        <v>395</v>
      </c>
      <c r="C47" s="340">
        <v>2200000</v>
      </c>
      <c r="D47" s="340">
        <v>3252300</v>
      </c>
      <c r="E47" s="340">
        <v>3252300</v>
      </c>
      <c r="F47" s="277"/>
      <c r="G47" s="277"/>
      <c r="H47" s="277"/>
      <c r="I47" s="277"/>
      <c r="J47" s="277"/>
      <c r="K47" s="277"/>
      <c r="L47" s="277"/>
      <c r="M47" s="277"/>
      <c r="N47" s="277"/>
      <c r="O47" s="282">
        <f t="shared" si="23"/>
        <v>2200000</v>
      </c>
      <c r="P47" s="282">
        <f t="shared" si="23"/>
        <v>3252300</v>
      </c>
      <c r="Q47" s="282">
        <f t="shared" si="23"/>
        <v>3252300</v>
      </c>
      <c r="R47" s="283">
        <f>O47-S47</f>
        <v>2200000</v>
      </c>
      <c r="S47" s="282">
        <v>0</v>
      </c>
      <c r="T47" s="283">
        <f>P47-U47</f>
        <v>3252300</v>
      </c>
      <c r="U47" s="282">
        <v>0</v>
      </c>
      <c r="V47" s="283">
        <f>Q47-W47</f>
        <v>3252300</v>
      </c>
      <c r="W47" s="282">
        <v>0</v>
      </c>
      <c r="X47" s="309"/>
      <c r="Y47" s="309"/>
    </row>
    <row r="48" spans="1:25" ht="15" x14ac:dyDescent="0.25">
      <c r="A48" s="268">
        <v>12</v>
      </c>
      <c r="B48" s="304" t="s">
        <v>396</v>
      </c>
      <c r="C48" s="281">
        <f>SUM(C49:C50)</f>
        <v>42942596</v>
      </c>
      <c r="D48" s="281">
        <f t="shared" ref="D48:E48" si="24">SUM(D49:D50)</f>
        <v>164168883</v>
      </c>
      <c r="E48" s="281">
        <f t="shared" si="24"/>
        <v>0</v>
      </c>
      <c r="F48" s="282">
        <f t="shared" ref="F48:U48" si="25">SUM(F49:F50)</f>
        <v>0</v>
      </c>
      <c r="G48" s="282">
        <f t="shared" si="25"/>
        <v>0</v>
      </c>
      <c r="H48" s="282">
        <f>SUM(H49:H50)</f>
        <v>0</v>
      </c>
      <c r="I48" s="282">
        <f t="shared" si="25"/>
        <v>0</v>
      </c>
      <c r="J48" s="282">
        <f t="shared" si="25"/>
        <v>0</v>
      </c>
      <c r="K48" s="282">
        <f>SUM(K49:K50)</f>
        <v>0</v>
      </c>
      <c r="L48" s="282">
        <f t="shared" si="25"/>
        <v>0</v>
      </c>
      <c r="M48" s="282">
        <f t="shared" si="25"/>
        <v>0</v>
      </c>
      <c r="N48" s="282">
        <f>SUM(N49:N50)</f>
        <v>0</v>
      </c>
      <c r="O48" s="282">
        <f t="shared" si="25"/>
        <v>42942596</v>
      </c>
      <c r="P48" s="282">
        <f t="shared" si="25"/>
        <v>164168883</v>
      </c>
      <c r="Q48" s="282">
        <f>SUM(Q49:Q50)</f>
        <v>0</v>
      </c>
      <c r="R48" s="283">
        <f t="shared" si="25"/>
        <v>42942596</v>
      </c>
      <c r="S48" s="281">
        <f t="shared" si="25"/>
        <v>0</v>
      </c>
      <c r="T48" s="283">
        <f t="shared" si="25"/>
        <v>164168883</v>
      </c>
      <c r="U48" s="281">
        <f t="shared" si="25"/>
        <v>0</v>
      </c>
      <c r="V48" s="283">
        <f>E48+H48+K48+N48</f>
        <v>0</v>
      </c>
      <c r="W48" s="281">
        <f>SUM(W49:W50)</f>
        <v>0</v>
      </c>
    </row>
    <row r="49" spans="1:25" ht="15" x14ac:dyDescent="0.25">
      <c r="A49" s="268">
        <v>13</v>
      </c>
      <c r="B49" s="308" t="s">
        <v>48</v>
      </c>
      <c r="C49" s="338">
        <v>42942596</v>
      </c>
      <c r="D49" s="338">
        <v>164168883</v>
      </c>
      <c r="E49" s="298">
        <v>0</v>
      </c>
      <c r="F49" s="300"/>
      <c r="G49" s="300"/>
      <c r="H49" s="300"/>
      <c r="I49" s="300"/>
      <c r="J49" s="300"/>
      <c r="K49" s="300"/>
      <c r="L49" s="300"/>
      <c r="M49" s="300"/>
      <c r="N49" s="300"/>
      <c r="O49" s="282">
        <f t="shared" ref="O49:Q50" si="26">C49+F49+I49+L49</f>
        <v>42942596</v>
      </c>
      <c r="P49" s="282">
        <f t="shared" si="26"/>
        <v>164168883</v>
      </c>
      <c r="Q49" s="282">
        <f t="shared" si="26"/>
        <v>0</v>
      </c>
      <c r="R49" s="283">
        <f>C49+F49+I49+L49</f>
        <v>42942596</v>
      </c>
      <c r="S49" s="282">
        <v>0</v>
      </c>
      <c r="T49" s="283">
        <f>D49</f>
        <v>164168883</v>
      </c>
      <c r="U49" s="282">
        <v>0</v>
      </c>
      <c r="V49" s="283">
        <f>E49+H49+K49+N49</f>
        <v>0</v>
      </c>
      <c r="W49" s="282">
        <v>0</v>
      </c>
    </row>
    <row r="50" spans="1:25" ht="15" x14ac:dyDescent="0.25">
      <c r="A50" s="268">
        <v>14</v>
      </c>
      <c r="B50" s="308" t="s">
        <v>49</v>
      </c>
      <c r="C50" s="281"/>
      <c r="D50" s="281"/>
      <c r="E50" s="298"/>
      <c r="F50" s="300"/>
      <c r="G50" s="300"/>
      <c r="H50" s="300"/>
      <c r="I50" s="300"/>
      <c r="J50" s="300"/>
      <c r="K50" s="300"/>
      <c r="L50" s="300"/>
      <c r="M50" s="300"/>
      <c r="N50" s="300"/>
      <c r="O50" s="282">
        <f t="shared" si="26"/>
        <v>0</v>
      </c>
      <c r="P50" s="282">
        <f t="shared" si="26"/>
        <v>0</v>
      </c>
      <c r="Q50" s="282">
        <f t="shared" si="26"/>
        <v>0</v>
      </c>
      <c r="R50" s="283">
        <f>C50+F50+I50+L50</f>
        <v>0</v>
      </c>
      <c r="S50" s="282">
        <v>0</v>
      </c>
      <c r="T50" s="283">
        <f>D50</f>
        <v>0</v>
      </c>
      <c r="U50" s="282">
        <v>0</v>
      </c>
      <c r="V50" s="283">
        <f>E50+H50+K50+N50</f>
        <v>0</v>
      </c>
      <c r="W50" s="282">
        <v>0</v>
      </c>
    </row>
    <row r="51" spans="1:25" s="313" customFormat="1" ht="15" x14ac:dyDescent="0.25">
      <c r="A51" s="268">
        <v>15</v>
      </c>
      <c r="B51" s="311" t="s">
        <v>50</v>
      </c>
      <c r="C51" s="292">
        <f>C48+C41+C40+C39+C38+C37+C47</f>
        <v>677787101</v>
      </c>
      <c r="D51" s="292">
        <f>D48+D41+D40+D39+D38+D37+D47</f>
        <v>868002673</v>
      </c>
      <c r="E51" s="294">
        <f>E37+E38+E39+E40+E41+E47+E48</f>
        <v>703054953</v>
      </c>
      <c r="F51" s="294">
        <f t="shared" ref="F51:W51" si="27">F48+F41+F40+F39+F38+F37+F47</f>
        <v>121780026</v>
      </c>
      <c r="G51" s="294">
        <f t="shared" si="27"/>
        <v>128246543</v>
      </c>
      <c r="H51" s="294">
        <f t="shared" si="27"/>
        <v>124133993</v>
      </c>
      <c r="I51" s="294">
        <f t="shared" si="27"/>
        <v>395365582</v>
      </c>
      <c r="J51" s="294">
        <f t="shared" si="27"/>
        <v>475031661</v>
      </c>
      <c r="K51" s="294">
        <f t="shared" si="27"/>
        <v>448930515</v>
      </c>
      <c r="L51" s="294">
        <f t="shared" si="27"/>
        <v>212451217</v>
      </c>
      <c r="M51" s="294">
        <f t="shared" si="27"/>
        <v>239653192</v>
      </c>
      <c r="N51" s="294">
        <f t="shared" si="27"/>
        <v>225324595</v>
      </c>
      <c r="O51" s="294">
        <f>O48+O41+O40+O39+O38+O37+O47</f>
        <v>1407383926</v>
      </c>
      <c r="P51" s="294">
        <f t="shared" si="27"/>
        <v>1710934069</v>
      </c>
      <c r="Q51" s="294">
        <f t="shared" si="27"/>
        <v>1501444056</v>
      </c>
      <c r="R51" s="294">
        <f t="shared" si="27"/>
        <v>1345883926</v>
      </c>
      <c r="S51" s="294">
        <f t="shared" si="27"/>
        <v>61500000</v>
      </c>
      <c r="T51" s="294">
        <f t="shared" si="27"/>
        <v>1657666553</v>
      </c>
      <c r="U51" s="294">
        <f t="shared" si="27"/>
        <v>53267516</v>
      </c>
      <c r="V51" s="294">
        <f t="shared" si="27"/>
        <v>1448176540</v>
      </c>
      <c r="W51" s="294">
        <f t="shared" si="27"/>
        <v>53267516</v>
      </c>
      <c r="X51" s="312"/>
      <c r="Y51" s="312"/>
    </row>
    <row r="52" spans="1:25" ht="15" x14ac:dyDescent="0.25">
      <c r="A52" s="268">
        <v>16</v>
      </c>
      <c r="B52" s="304" t="s">
        <v>397</v>
      </c>
      <c r="C52" s="339">
        <v>617496140</v>
      </c>
      <c r="D52" s="339">
        <v>74481044</v>
      </c>
      <c r="E52" s="339">
        <v>74481044</v>
      </c>
      <c r="F52" s="282"/>
      <c r="G52" s="282"/>
      <c r="H52" s="282"/>
      <c r="I52" s="339">
        <v>10512762</v>
      </c>
      <c r="J52" s="339">
        <v>16724862</v>
      </c>
      <c r="K52" s="339">
        <v>16724862</v>
      </c>
      <c r="L52" s="339">
        <v>5750000</v>
      </c>
      <c r="M52" s="339">
        <v>7429170</v>
      </c>
      <c r="N52" s="339">
        <v>7429170</v>
      </c>
      <c r="O52" s="282">
        <f t="shared" ref="O52:Q54" si="28">C52+F52+I52+L52</f>
        <v>633758902</v>
      </c>
      <c r="P52" s="282">
        <f t="shared" si="28"/>
        <v>98635076</v>
      </c>
      <c r="Q52" s="282">
        <f t="shared" si="28"/>
        <v>98635076</v>
      </c>
      <c r="R52" s="283">
        <f>C52+F52+I52+L52</f>
        <v>633758902</v>
      </c>
      <c r="S52" s="282">
        <v>0</v>
      </c>
      <c r="T52" s="283">
        <f>D52+J52+M52</f>
        <v>98635076</v>
      </c>
      <c r="U52" s="282">
        <f>D52+G52+J52+M52-T52</f>
        <v>0</v>
      </c>
      <c r="V52" s="283">
        <f>E52+K52+N52</f>
        <v>98635076</v>
      </c>
      <c r="W52" s="282"/>
    </row>
    <row r="53" spans="1:25" ht="15" x14ac:dyDescent="0.25">
      <c r="A53" s="268">
        <v>17</v>
      </c>
      <c r="B53" s="304" t="s">
        <v>398</v>
      </c>
      <c r="C53" s="339">
        <v>38100000</v>
      </c>
      <c r="D53" s="339">
        <v>41931000</v>
      </c>
      <c r="E53" s="339">
        <v>41931000</v>
      </c>
      <c r="F53" s="282"/>
      <c r="G53" s="282"/>
      <c r="H53" s="282"/>
      <c r="I53" s="282"/>
      <c r="J53" s="282"/>
      <c r="K53" s="282"/>
      <c r="L53" s="339"/>
      <c r="M53" s="339"/>
      <c r="N53" s="339"/>
      <c r="O53" s="282">
        <f t="shared" si="28"/>
        <v>38100000</v>
      </c>
      <c r="P53" s="282">
        <f t="shared" si="28"/>
        <v>41931000</v>
      </c>
      <c r="Q53" s="282">
        <f t="shared" si="28"/>
        <v>41931000</v>
      </c>
      <c r="R53" s="283">
        <f>C53</f>
        <v>38100000</v>
      </c>
      <c r="S53" s="282">
        <v>0</v>
      </c>
      <c r="T53" s="283">
        <f>D53</f>
        <v>41931000</v>
      </c>
      <c r="U53" s="282">
        <v>0</v>
      </c>
      <c r="V53" s="283">
        <f>E53+K53+N53</f>
        <v>41931000</v>
      </c>
      <c r="W53" s="282">
        <v>0</v>
      </c>
    </row>
    <row r="54" spans="1:25" ht="30" x14ac:dyDescent="0.25">
      <c r="A54" s="268">
        <v>18</v>
      </c>
      <c r="B54" s="286" t="s">
        <v>53</v>
      </c>
      <c r="C54" s="306">
        <f t="shared" ref="C54:N54" si="29">F23+I23</f>
        <v>0</v>
      </c>
      <c r="D54" s="306">
        <f t="shared" si="29"/>
        <v>0</v>
      </c>
      <c r="E54" s="306">
        <f t="shared" si="29"/>
        <v>0</v>
      </c>
      <c r="F54" s="306">
        <f t="shared" si="29"/>
        <v>0</v>
      </c>
      <c r="G54" s="306">
        <f t="shared" si="29"/>
        <v>0</v>
      </c>
      <c r="H54" s="306">
        <f t="shared" si="29"/>
        <v>0</v>
      </c>
      <c r="I54" s="306">
        <f t="shared" si="29"/>
        <v>0</v>
      </c>
      <c r="J54" s="306">
        <f t="shared" si="29"/>
        <v>0</v>
      </c>
      <c r="K54" s="306">
        <f t="shared" si="29"/>
        <v>0</v>
      </c>
      <c r="L54" s="306">
        <f t="shared" si="29"/>
        <v>0</v>
      </c>
      <c r="M54" s="306">
        <f t="shared" si="29"/>
        <v>0</v>
      </c>
      <c r="N54" s="306">
        <f t="shared" si="29"/>
        <v>0</v>
      </c>
      <c r="O54" s="282">
        <f t="shared" si="28"/>
        <v>0</v>
      </c>
      <c r="P54" s="282">
        <f t="shared" si="28"/>
        <v>0</v>
      </c>
      <c r="Q54" s="282">
        <f t="shared" si="28"/>
        <v>0</v>
      </c>
      <c r="R54" s="283">
        <f>C54+F54+I54+L54</f>
        <v>0</v>
      </c>
      <c r="S54" s="282">
        <v>0</v>
      </c>
      <c r="T54" s="283">
        <v>0</v>
      </c>
      <c r="U54" s="282">
        <v>0</v>
      </c>
      <c r="V54" s="283">
        <v>0</v>
      </c>
      <c r="W54" s="282">
        <v>0</v>
      </c>
    </row>
    <row r="55" spans="1:25" ht="15" x14ac:dyDescent="0.25">
      <c r="A55" s="268">
        <v>19</v>
      </c>
      <c r="B55" s="304" t="s">
        <v>399</v>
      </c>
      <c r="C55" s="281">
        <f t="shared" ref="C55:D55" si="30">SUM(C56:C58)</f>
        <v>0</v>
      </c>
      <c r="D55" s="281">
        <f t="shared" si="30"/>
        <v>2000000</v>
      </c>
      <c r="E55" s="281">
        <f t="shared" ref="E55" si="31">SUM(E56:E58)</f>
        <v>2000000</v>
      </c>
      <c r="F55" s="282">
        <f t="shared" ref="F55:S55" si="32">SUM(F56:F58)</f>
        <v>0</v>
      </c>
      <c r="G55" s="282">
        <f t="shared" si="32"/>
        <v>0</v>
      </c>
      <c r="H55" s="282">
        <f t="shared" si="32"/>
        <v>0</v>
      </c>
      <c r="I55" s="282">
        <f t="shared" si="32"/>
        <v>0</v>
      </c>
      <c r="J55" s="282">
        <f t="shared" si="32"/>
        <v>0</v>
      </c>
      <c r="K55" s="282">
        <f t="shared" si="32"/>
        <v>0</v>
      </c>
      <c r="L55" s="282">
        <f t="shared" si="32"/>
        <v>0</v>
      </c>
      <c r="M55" s="282">
        <f t="shared" si="32"/>
        <v>0</v>
      </c>
      <c r="N55" s="282">
        <f t="shared" si="32"/>
        <v>0</v>
      </c>
      <c r="O55" s="282">
        <f t="shared" si="32"/>
        <v>0</v>
      </c>
      <c r="P55" s="282">
        <f t="shared" si="32"/>
        <v>2000000</v>
      </c>
      <c r="Q55" s="282">
        <f t="shared" si="32"/>
        <v>2000000</v>
      </c>
      <c r="R55" s="283">
        <f t="shared" si="32"/>
        <v>0</v>
      </c>
      <c r="S55" s="282">
        <f t="shared" si="32"/>
        <v>0</v>
      </c>
      <c r="T55" s="283">
        <f>SUM(T56:T58)</f>
        <v>2000000</v>
      </c>
      <c r="U55" s="281">
        <f t="shared" ref="U55:W55" si="33">SUM(U56:U58)</f>
        <v>0</v>
      </c>
      <c r="V55" s="283">
        <f t="shared" si="33"/>
        <v>2000000</v>
      </c>
      <c r="W55" s="281">
        <f t="shared" si="33"/>
        <v>0</v>
      </c>
    </row>
    <row r="56" spans="1:25" ht="15" x14ac:dyDescent="0.25">
      <c r="A56" s="268">
        <v>20</v>
      </c>
      <c r="B56" s="314" t="s">
        <v>55</v>
      </c>
      <c r="C56" s="298"/>
      <c r="D56" s="298"/>
      <c r="E56" s="298"/>
      <c r="F56" s="300"/>
      <c r="G56" s="300"/>
      <c r="H56" s="300"/>
      <c r="I56" s="300"/>
      <c r="J56" s="300"/>
      <c r="K56" s="300"/>
      <c r="L56" s="300"/>
      <c r="M56" s="300"/>
      <c r="N56" s="300"/>
      <c r="O56" s="282">
        <f t="shared" ref="O56:Q58" si="34">C56+F56+I56+L56</f>
        <v>0</v>
      </c>
      <c r="P56" s="282">
        <f t="shared" si="34"/>
        <v>0</v>
      </c>
      <c r="Q56" s="282">
        <f t="shared" si="34"/>
        <v>0</v>
      </c>
      <c r="R56" s="283">
        <f>C56+F56+I56+L56</f>
        <v>0</v>
      </c>
      <c r="S56" s="282">
        <v>0</v>
      </c>
      <c r="T56" s="283">
        <v>0</v>
      </c>
      <c r="U56" s="282">
        <v>0</v>
      </c>
      <c r="V56" s="283">
        <v>0</v>
      </c>
      <c r="W56" s="282">
        <v>0</v>
      </c>
    </row>
    <row r="57" spans="1:25" ht="30" x14ac:dyDescent="0.25">
      <c r="A57" s="268">
        <v>21</v>
      </c>
      <c r="B57" s="314" t="s">
        <v>575</v>
      </c>
      <c r="C57" s="339">
        <v>0</v>
      </c>
      <c r="D57" s="339">
        <v>2000000</v>
      </c>
      <c r="E57" s="339">
        <v>2000000</v>
      </c>
      <c r="F57" s="300"/>
      <c r="G57" s="300"/>
      <c r="H57" s="300"/>
      <c r="I57" s="300"/>
      <c r="J57" s="300"/>
      <c r="K57" s="300"/>
      <c r="L57" s="300"/>
      <c r="M57" s="300"/>
      <c r="N57" s="300"/>
      <c r="O57" s="282">
        <f t="shared" si="34"/>
        <v>0</v>
      </c>
      <c r="P57" s="282">
        <f t="shared" si="34"/>
        <v>2000000</v>
      </c>
      <c r="Q57" s="282">
        <f t="shared" si="34"/>
        <v>2000000</v>
      </c>
      <c r="R57" s="283">
        <f>C57+F57+I57+L57</f>
        <v>0</v>
      </c>
      <c r="S57" s="282">
        <v>0</v>
      </c>
      <c r="T57" s="283">
        <f>P57</f>
        <v>2000000</v>
      </c>
      <c r="U57" s="282">
        <v>0</v>
      </c>
      <c r="V57" s="283">
        <f>Q57</f>
        <v>2000000</v>
      </c>
      <c r="W57" s="282">
        <v>0</v>
      </c>
    </row>
    <row r="58" spans="1:25" ht="30" x14ac:dyDescent="0.25">
      <c r="A58" s="268">
        <v>22</v>
      </c>
      <c r="B58" s="314" t="s">
        <v>58</v>
      </c>
      <c r="C58" s="298"/>
      <c r="D58" s="298"/>
      <c r="E58" s="298"/>
      <c r="F58" s="300"/>
      <c r="G58" s="300"/>
      <c r="H58" s="300"/>
      <c r="I58" s="300"/>
      <c r="J58" s="300"/>
      <c r="K58" s="300"/>
      <c r="L58" s="300"/>
      <c r="M58" s="300"/>
      <c r="N58" s="300"/>
      <c r="O58" s="282">
        <f t="shared" si="34"/>
        <v>0</v>
      </c>
      <c r="P58" s="282">
        <f t="shared" si="34"/>
        <v>0</v>
      </c>
      <c r="Q58" s="282">
        <f t="shared" si="34"/>
        <v>0</v>
      </c>
      <c r="R58" s="283">
        <f>C58+F58+I58+L58</f>
        <v>0</v>
      </c>
      <c r="S58" s="282">
        <v>0</v>
      </c>
      <c r="T58" s="283">
        <v>0</v>
      </c>
      <c r="U58" s="282">
        <f>P58</f>
        <v>0</v>
      </c>
      <c r="V58" s="283">
        <v>0</v>
      </c>
      <c r="W58" s="282">
        <f>Q58</f>
        <v>0</v>
      </c>
    </row>
    <row r="59" spans="1:25" s="313" customFormat="1" ht="15" x14ac:dyDescent="0.25">
      <c r="A59" s="268">
        <v>23</v>
      </c>
      <c r="B59" s="311" t="s">
        <v>59</v>
      </c>
      <c r="C59" s="294">
        <f>C52+C53+C54+C55</f>
        <v>655596140</v>
      </c>
      <c r="D59" s="294">
        <f t="shared" ref="D59:W59" si="35">D52+D53+D54+D55</f>
        <v>118412044</v>
      </c>
      <c r="E59" s="294">
        <f t="shared" si="35"/>
        <v>118412044</v>
      </c>
      <c r="F59" s="294">
        <f t="shared" si="35"/>
        <v>0</v>
      </c>
      <c r="G59" s="294">
        <f t="shared" si="35"/>
        <v>0</v>
      </c>
      <c r="H59" s="294">
        <f t="shared" si="35"/>
        <v>0</v>
      </c>
      <c r="I59" s="294">
        <f t="shared" si="35"/>
        <v>10512762</v>
      </c>
      <c r="J59" s="294">
        <f t="shared" si="35"/>
        <v>16724862</v>
      </c>
      <c r="K59" s="294">
        <f t="shared" si="35"/>
        <v>16724862</v>
      </c>
      <c r="L59" s="294">
        <f t="shared" si="35"/>
        <v>5750000</v>
      </c>
      <c r="M59" s="294">
        <f t="shared" si="35"/>
        <v>7429170</v>
      </c>
      <c r="N59" s="294">
        <f t="shared" si="35"/>
        <v>7429170</v>
      </c>
      <c r="O59" s="294">
        <f t="shared" si="35"/>
        <v>671858902</v>
      </c>
      <c r="P59" s="294">
        <f>P52+P53+P54+P55</f>
        <v>142566076</v>
      </c>
      <c r="Q59" s="294">
        <f t="shared" si="35"/>
        <v>142566076</v>
      </c>
      <c r="R59" s="294">
        <f t="shared" si="35"/>
        <v>671858902</v>
      </c>
      <c r="S59" s="294">
        <f t="shared" si="35"/>
        <v>0</v>
      </c>
      <c r="T59" s="294">
        <f t="shared" si="35"/>
        <v>142566076</v>
      </c>
      <c r="U59" s="294">
        <f t="shared" si="35"/>
        <v>0</v>
      </c>
      <c r="V59" s="294">
        <f t="shared" si="35"/>
        <v>142566076</v>
      </c>
      <c r="W59" s="294">
        <f t="shared" si="35"/>
        <v>0</v>
      </c>
      <c r="X59" s="312"/>
      <c r="Y59" s="312"/>
    </row>
    <row r="60" spans="1:25" s="316" customFormat="1" ht="15" x14ac:dyDescent="0.25">
      <c r="A60" s="268">
        <v>24</v>
      </c>
      <c r="B60" s="295" t="s">
        <v>62</v>
      </c>
      <c r="C60" s="292">
        <f>C59+C51-C54-C40</f>
        <v>991088472</v>
      </c>
      <c r="D60" s="292">
        <f t="shared" ref="D60:W60" si="36">D59+D51-D54-D40</f>
        <v>626575523</v>
      </c>
      <c r="E60" s="292">
        <f t="shared" si="36"/>
        <v>461627803</v>
      </c>
      <c r="F60" s="292">
        <f t="shared" si="36"/>
        <v>121780026</v>
      </c>
      <c r="G60" s="292">
        <f t="shared" si="36"/>
        <v>128246543</v>
      </c>
      <c r="H60" s="292">
        <f t="shared" si="36"/>
        <v>124133993</v>
      </c>
      <c r="I60" s="292">
        <f t="shared" si="36"/>
        <v>405878344</v>
      </c>
      <c r="J60" s="292">
        <f t="shared" si="36"/>
        <v>491756523</v>
      </c>
      <c r="K60" s="292">
        <f t="shared" si="36"/>
        <v>465655377</v>
      </c>
      <c r="L60" s="292">
        <f t="shared" si="36"/>
        <v>218201217</v>
      </c>
      <c r="M60" s="292">
        <f t="shared" si="36"/>
        <v>247082362</v>
      </c>
      <c r="N60" s="292">
        <f t="shared" si="36"/>
        <v>232753765</v>
      </c>
      <c r="O60" s="292">
        <f>O59+O51-O54-O40</f>
        <v>1736948059</v>
      </c>
      <c r="P60" s="292">
        <f>P59+P51-P54-P40</f>
        <v>1493660951</v>
      </c>
      <c r="Q60" s="292">
        <f t="shared" si="36"/>
        <v>1284170938</v>
      </c>
      <c r="R60" s="292">
        <f>R59+R51-R54-R40</f>
        <v>1675448059</v>
      </c>
      <c r="S60" s="292">
        <f t="shared" si="36"/>
        <v>61500000</v>
      </c>
      <c r="T60" s="292">
        <f t="shared" si="36"/>
        <v>1440393435</v>
      </c>
      <c r="U60" s="292">
        <f t="shared" si="36"/>
        <v>53267516</v>
      </c>
      <c r="V60" s="292">
        <f t="shared" si="36"/>
        <v>1230903422</v>
      </c>
      <c r="W60" s="292">
        <f t="shared" si="36"/>
        <v>53267516</v>
      </c>
      <c r="X60" s="315"/>
      <c r="Y60" s="315"/>
    </row>
    <row r="61" spans="1:25" ht="15" x14ac:dyDescent="0.2">
      <c r="A61" s="268">
        <v>25</v>
      </c>
      <c r="B61" s="297" t="s">
        <v>498</v>
      </c>
      <c r="C61" s="281">
        <f>C62+C63</f>
        <v>8747578</v>
      </c>
      <c r="D61" s="281">
        <f t="shared" ref="D61:Q61" si="37">D62+D63</f>
        <v>203597310</v>
      </c>
      <c r="E61" s="281">
        <f t="shared" si="37"/>
        <v>203597310</v>
      </c>
      <c r="F61" s="281">
        <f t="shared" si="37"/>
        <v>0</v>
      </c>
      <c r="G61" s="281">
        <f t="shared" si="37"/>
        <v>0</v>
      </c>
      <c r="H61" s="281">
        <f t="shared" si="37"/>
        <v>0</v>
      </c>
      <c r="I61" s="281">
        <f t="shared" si="37"/>
        <v>0</v>
      </c>
      <c r="J61" s="281">
        <f t="shared" si="37"/>
        <v>0</v>
      </c>
      <c r="K61" s="281">
        <f t="shared" si="37"/>
        <v>0</v>
      </c>
      <c r="L61" s="281">
        <f t="shared" si="37"/>
        <v>0</v>
      </c>
      <c r="M61" s="281">
        <f t="shared" si="37"/>
        <v>0</v>
      </c>
      <c r="N61" s="281">
        <f t="shared" si="37"/>
        <v>0</v>
      </c>
      <c r="O61" s="281">
        <f t="shared" si="37"/>
        <v>8747578</v>
      </c>
      <c r="P61" s="281">
        <f t="shared" si="37"/>
        <v>203597310</v>
      </c>
      <c r="Q61" s="281">
        <f t="shared" si="37"/>
        <v>203597310</v>
      </c>
      <c r="R61" s="283">
        <f>R62+R63</f>
        <v>8747578</v>
      </c>
      <c r="S61" s="283">
        <f t="shared" ref="S61:W61" si="38">S62+S63</f>
        <v>0</v>
      </c>
      <c r="T61" s="283">
        <f t="shared" si="38"/>
        <v>203597310</v>
      </c>
      <c r="U61" s="283">
        <f t="shared" si="38"/>
        <v>0</v>
      </c>
      <c r="V61" s="283">
        <f t="shared" si="38"/>
        <v>203597310</v>
      </c>
      <c r="W61" s="283">
        <f t="shared" si="38"/>
        <v>0</v>
      </c>
    </row>
    <row r="62" spans="1:25" ht="15" x14ac:dyDescent="0.2">
      <c r="A62" s="268">
        <v>26</v>
      </c>
      <c r="B62" s="297" t="s">
        <v>523</v>
      </c>
      <c r="C62" s="298">
        <v>0</v>
      </c>
      <c r="D62" s="298">
        <v>191620000</v>
      </c>
      <c r="E62" s="298">
        <v>191620000</v>
      </c>
      <c r="F62" s="282"/>
      <c r="G62" s="282"/>
      <c r="H62" s="282"/>
      <c r="I62" s="282"/>
      <c r="J62" s="282"/>
      <c r="K62" s="282"/>
      <c r="L62" s="282"/>
      <c r="M62" s="282"/>
      <c r="N62" s="282"/>
      <c r="O62" s="282">
        <f t="shared" ref="O62:Q63" si="39">C62+F62+I62+L62</f>
        <v>0</v>
      </c>
      <c r="P62" s="282">
        <f t="shared" si="39"/>
        <v>191620000</v>
      </c>
      <c r="Q62" s="282">
        <f t="shared" si="39"/>
        <v>191620000</v>
      </c>
      <c r="R62" s="283"/>
      <c r="S62" s="283"/>
      <c r="T62" s="283">
        <f>P62</f>
        <v>191620000</v>
      </c>
      <c r="U62" s="283"/>
      <c r="V62" s="283">
        <f>Q62</f>
        <v>191620000</v>
      </c>
      <c r="W62" s="283"/>
    </row>
    <row r="63" spans="1:25" ht="15" x14ac:dyDescent="0.2">
      <c r="A63" s="268">
        <v>27</v>
      </c>
      <c r="B63" s="297" t="s">
        <v>499</v>
      </c>
      <c r="C63" s="339">
        <v>8747578</v>
      </c>
      <c r="D63" s="339">
        <v>11977310</v>
      </c>
      <c r="E63" s="339">
        <v>11977310</v>
      </c>
      <c r="F63" s="282">
        <v>0</v>
      </c>
      <c r="G63" s="282">
        <v>0</v>
      </c>
      <c r="H63" s="282"/>
      <c r="I63" s="282">
        <v>0</v>
      </c>
      <c r="J63" s="282">
        <v>0</v>
      </c>
      <c r="K63" s="282"/>
      <c r="L63" s="282">
        <v>0</v>
      </c>
      <c r="M63" s="282">
        <v>0</v>
      </c>
      <c r="N63" s="282"/>
      <c r="O63" s="282">
        <f t="shared" si="39"/>
        <v>8747578</v>
      </c>
      <c r="P63" s="282">
        <f t="shared" si="39"/>
        <v>11977310</v>
      </c>
      <c r="Q63" s="282">
        <f t="shared" si="39"/>
        <v>11977310</v>
      </c>
      <c r="R63" s="283">
        <f>C63+F63+I63+L63</f>
        <v>8747578</v>
      </c>
      <c r="S63" s="283">
        <v>0</v>
      </c>
      <c r="T63" s="283">
        <f>E63+H63+K63+N63</f>
        <v>11977310</v>
      </c>
      <c r="U63" s="283">
        <v>0</v>
      </c>
      <c r="V63" s="283">
        <f>G63+J63+M63+P63</f>
        <v>11977310</v>
      </c>
      <c r="W63" s="283">
        <v>0</v>
      </c>
    </row>
    <row r="64" spans="1:25" s="316" customFormat="1" ht="15" x14ac:dyDescent="0.25">
      <c r="A64" s="268">
        <v>28</v>
      </c>
      <c r="B64" s="317" t="s">
        <v>64</v>
      </c>
      <c r="C64" s="289">
        <f>C60+C61</f>
        <v>999836050</v>
      </c>
      <c r="D64" s="289">
        <f t="shared" ref="D64:W64" si="40">D60+D61</f>
        <v>830172833</v>
      </c>
      <c r="E64" s="289">
        <f t="shared" si="40"/>
        <v>665225113</v>
      </c>
      <c r="F64" s="289">
        <f t="shared" si="40"/>
        <v>121780026</v>
      </c>
      <c r="G64" s="289">
        <f t="shared" si="40"/>
        <v>128246543</v>
      </c>
      <c r="H64" s="289">
        <f t="shared" si="40"/>
        <v>124133993</v>
      </c>
      <c r="I64" s="289">
        <f t="shared" si="40"/>
        <v>405878344</v>
      </c>
      <c r="J64" s="289">
        <f t="shared" si="40"/>
        <v>491756523</v>
      </c>
      <c r="K64" s="289">
        <f t="shared" si="40"/>
        <v>465655377</v>
      </c>
      <c r="L64" s="289">
        <f t="shared" si="40"/>
        <v>218201217</v>
      </c>
      <c r="M64" s="289">
        <f t="shared" si="40"/>
        <v>247082362</v>
      </c>
      <c r="N64" s="289">
        <f t="shared" si="40"/>
        <v>232753765</v>
      </c>
      <c r="O64" s="289">
        <f t="shared" si="40"/>
        <v>1745695637</v>
      </c>
      <c r="P64" s="289">
        <f t="shared" si="40"/>
        <v>1697258261</v>
      </c>
      <c r="Q64" s="289">
        <f t="shared" si="40"/>
        <v>1487768248</v>
      </c>
      <c r="R64" s="289">
        <f t="shared" si="40"/>
        <v>1684195637</v>
      </c>
      <c r="S64" s="289">
        <f t="shared" si="40"/>
        <v>61500000</v>
      </c>
      <c r="T64" s="289">
        <f t="shared" si="40"/>
        <v>1643990745</v>
      </c>
      <c r="U64" s="289">
        <f t="shared" si="40"/>
        <v>53267516</v>
      </c>
      <c r="V64" s="289">
        <f t="shared" si="40"/>
        <v>1434500732</v>
      </c>
      <c r="W64" s="289">
        <f t="shared" si="40"/>
        <v>53267516</v>
      </c>
      <c r="X64" s="315"/>
      <c r="Y64" s="315"/>
    </row>
    <row r="65" spans="2:13" ht="15.75" x14ac:dyDescent="0.25">
      <c r="B65" s="318"/>
      <c r="L65" s="319"/>
      <c r="M65" s="319"/>
    </row>
    <row r="66" spans="2:13" ht="15.75" x14ac:dyDescent="0.25">
      <c r="B66" s="318"/>
      <c r="L66" s="319"/>
      <c r="M66" s="319"/>
    </row>
    <row r="67" spans="2:13" ht="63" x14ac:dyDescent="0.25">
      <c r="B67" s="318" t="s">
        <v>65</v>
      </c>
    </row>
    <row r="68" spans="2:13" ht="15.75" x14ac:dyDescent="0.25">
      <c r="B68" s="318"/>
    </row>
    <row r="69" spans="2:13" ht="15.75" x14ac:dyDescent="0.25">
      <c r="B69" s="318"/>
    </row>
    <row r="70" spans="2:13" ht="15.75" x14ac:dyDescent="0.25">
      <c r="B70" s="318"/>
    </row>
    <row r="71" spans="2:13" ht="15.75" x14ac:dyDescent="0.25">
      <c r="B71" s="318"/>
    </row>
    <row r="72" spans="2:13" ht="15.75" x14ac:dyDescent="0.25">
      <c r="B72" s="318"/>
    </row>
    <row r="73" spans="2:13" ht="15.75" x14ac:dyDescent="0.25">
      <c r="B73" s="318"/>
    </row>
    <row r="74" spans="2:13" ht="15.75" x14ac:dyDescent="0.25">
      <c r="B74" s="318"/>
    </row>
    <row r="75" spans="2:13" ht="15.75" x14ac:dyDescent="0.25">
      <c r="B75" s="318"/>
    </row>
    <row r="76" spans="2:13" ht="15.75" x14ac:dyDescent="0.25">
      <c r="B76" s="318"/>
    </row>
    <row r="77" spans="2:13" ht="15.75" x14ac:dyDescent="0.25">
      <c r="B77" s="318"/>
    </row>
    <row r="78" spans="2:13" ht="15.75" x14ac:dyDescent="0.25">
      <c r="B78" s="318"/>
    </row>
    <row r="79" spans="2:13" ht="15.75" x14ac:dyDescent="0.25">
      <c r="B79" s="318"/>
    </row>
    <row r="80" spans="2:13" ht="15.75" x14ac:dyDescent="0.25">
      <c r="B80" s="318"/>
    </row>
    <row r="81" spans="2:2" ht="15.75" x14ac:dyDescent="0.25">
      <c r="B81" s="318"/>
    </row>
    <row r="82" spans="2:2" ht="15.75" x14ac:dyDescent="0.25">
      <c r="B82" s="318"/>
    </row>
    <row r="83" spans="2:2" ht="15.75" x14ac:dyDescent="0.25">
      <c r="B83" s="318"/>
    </row>
    <row r="84" spans="2:2" ht="15.75" x14ac:dyDescent="0.25">
      <c r="B84" s="318"/>
    </row>
    <row r="85" spans="2:2" ht="15.75" x14ac:dyDescent="0.25">
      <c r="B85" s="318"/>
    </row>
    <row r="86" spans="2:2" ht="15.75" x14ac:dyDescent="0.25">
      <c r="B86" s="318"/>
    </row>
    <row r="87" spans="2:2" ht="15.75" x14ac:dyDescent="0.25">
      <c r="B87" s="318"/>
    </row>
    <row r="88" spans="2:2" ht="15.75" x14ac:dyDescent="0.25">
      <c r="B88" s="318"/>
    </row>
    <row r="89" spans="2:2" ht="15.75" x14ac:dyDescent="0.25">
      <c r="B89" s="318"/>
    </row>
    <row r="90" spans="2:2" ht="15.75" x14ac:dyDescent="0.25">
      <c r="B90" s="318"/>
    </row>
    <row r="91" spans="2:2" ht="15.75" x14ac:dyDescent="0.25">
      <c r="B91" s="318"/>
    </row>
    <row r="92" spans="2:2" ht="15.75" x14ac:dyDescent="0.25">
      <c r="B92" s="318"/>
    </row>
    <row r="93" spans="2:2" ht="15.75" x14ac:dyDescent="0.25">
      <c r="B93" s="318"/>
    </row>
    <row r="94" spans="2:2" ht="15.75" x14ac:dyDescent="0.25">
      <c r="B94" s="318"/>
    </row>
    <row r="95" spans="2:2" ht="15.75" x14ac:dyDescent="0.25">
      <c r="B95" s="318"/>
    </row>
    <row r="96" spans="2:2" ht="15.75" x14ac:dyDescent="0.25">
      <c r="B96" s="318"/>
    </row>
    <row r="97" spans="2:2" ht="15.75" x14ac:dyDescent="0.25">
      <c r="B97" s="318"/>
    </row>
    <row r="98" spans="2:2" ht="15.75" x14ac:dyDescent="0.25">
      <c r="B98" s="318"/>
    </row>
    <row r="99" spans="2:2" ht="15.75" x14ac:dyDescent="0.25">
      <c r="B99" s="318"/>
    </row>
    <row r="100" spans="2:2" ht="15.75" x14ac:dyDescent="0.25">
      <c r="B100" s="318"/>
    </row>
    <row r="101" spans="2:2" ht="15.75" x14ac:dyDescent="0.25">
      <c r="B101" s="318"/>
    </row>
    <row r="102" spans="2:2" ht="15.75" x14ac:dyDescent="0.25">
      <c r="B102" s="318"/>
    </row>
    <row r="103" spans="2:2" ht="15.75" x14ac:dyDescent="0.25">
      <c r="B103" s="318"/>
    </row>
    <row r="104" spans="2:2" ht="15.75" x14ac:dyDescent="0.25">
      <c r="B104" s="318"/>
    </row>
    <row r="105" spans="2:2" ht="15.75" x14ac:dyDescent="0.25">
      <c r="B105" s="318"/>
    </row>
    <row r="106" spans="2:2" ht="15.75" x14ac:dyDescent="0.25">
      <c r="B106" s="318"/>
    </row>
    <row r="107" spans="2:2" ht="15.75" x14ac:dyDescent="0.25">
      <c r="B107" s="318"/>
    </row>
    <row r="108" spans="2:2" ht="15.75" x14ac:dyDescent="0.25">
      <c r="B108" s="318"/>
    </row>
    <row r="109" spans="2:2" ht="15.75" x14ac:dyDescent="0.25">
      <c r="B109" s="318"/>
    </row>
    <row r="110" spans="2:2" ht="15.75" x14ac:dyDescent="0.25">
      <c r="B110" s="318"/>
    </row>
    <row r="111" spans="2:2" ht="15.75" x14ac:dyDescent="0.25">
      <c r="B111" s="318"/>
    </row>
    <row r="112" spans="2:2" ht="15.75" x14ac:dyDescent="0.25">
      <c r="B112" s="318"/>
    </row>
    <row r="113" spans="2:2" ht="15.75" x14ac:dyDescent="0.25">
      <c r="B113" s="318"/>
    </row>
    <row r="114" spans="2:2" ht="15.75" x14ac:dyDescent="0.25">
      <c r="B114" s="318"/>
    </row>
    <row r="115" spans="2:2" ht="15.75" x14ac:dyDescent="0.25">
      <c r="B115" s="318"/>
    </row>
    <row r="116" spans="2:2" ht="15.75" x14ac:dyDescent="0.25">
      <c r="B116" s="318"/>
    </row>
    <row r="117" spans="2:2" ht="15.75" x14ac:dyDescent="0.25">
      <c r="B117" s="318"/>
    </row>
    <row r="118" spans="2:2" ht="15.75" x14ac:dyDescent="0.25">
      <c r="B118" s="318"/>
    </row>
    <row r="119" spans="2:2" ht="15.75" x14ac:dyDescent="0.25">
      <c r="B119" s="318"/>
    </row>
    <row r="120" spans="2:2" ht="15.75" x14ac:dyDescent="0.25">
      <c r="B120" s="318"/>
    </row>
    <row r="121" spans="2:2" ht="15.75" x14ac:dyDescent="0.25">
      <c r="B121" s="318"/>
    </row>
    <row r="122" spans="2:2" ht="15.75" x14ac:dyDescent="0.25">
      <c r="B122" s="318"/>
    </row>
  </sheetData>
  <phoneticPr fontId="5" type="noConversion"/>
  <printOptions verticalCentered="1"/>
  <pageMargins left="0.31" right="0.34" top="0.69" bottom="0.66" header="0.51181102362204722" footer="0.51181102362204722"/>
  <pageSetup paperSize="9" scale="30" fitToHeight="2" orientation="landscape" r:id="rId1"/>
  <headerFooter alignWithMargins="0"/>
  <rowBreaks count="1" manualBreakCount="1">
    <brk id="31" max="2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2" sqref="B2:E2"/>
    </sheetView>
  </sheetViews>
  <sheetFormatPr defaultColWidth="9.140625" defaultRowHeight="12.75" x14ac:dyDescent="0.2"/>
  <cols>
    <col min="1" max="1" width="6.7109375" style="50" customWidth="1"/>
    <col min="2" max="2" width="51.140625" style="1" customWidth="1"/>
    <col min="3" max="3" width="21.7109375" style="1" customWidth="1"/>
    <col min="4" max="4" width="17.140625" style="1" customWidth="1"/>
    <col min="5" max="5" width="19.28515625" style="131" customWidth="1"/>
    <col min="6" max="6" width="13.85546875" style="1" customWidth="1"/>
    <col min="7" max="7" width="12.85546875" style="1" customWidth="1"/>
    <col min="8" max="8" width="13.5703125" style="1" customWidth="1"/>
    <col min="9" max="9" width="20.7109375" style="1" customWidth="1"/>
    <col min="10" max="10" width="18" style="1" customWidth="1"/>
    <col min="11" max="16384" width="9.140625" style="1"/>
  </cols>
  <sheetData>
    <row r="1" spans="1:7" x14ac:dyDescent="0.2">
      <c r="B1" s="376" t="s">
        <v>724</v>
      </c>
      <c r="C1" s="376"/>
      <c r="D1" s="376"/>
      <c r="E1" s="376"/>
    </row>
    <row r="2" spans="1:7" ht="19.5" customHeight="1" x14ac:dyDescent="0.2">
      <c r="B2" s="376"/>
      <c r="C2" s="376"/>
      <c r="D2" s="376"/>
      <c r="E2" s="376"/>
    </row>
    <row r="3" spans="1:7" ht="15.75" x14ac:dyDescent="0.25">
      <c r="B3" s="247" t="s">
        <v>651</v>
      </c>
    </row>
    <row r="4" spans="1:7" x14ac:dyDescent="0.2">
      <c r="E4" s="131" t="s">
        <v>83</v>
      </c>
    </row>
    <row r="5" spans="1:7" ht="13.5" thickBot="1" x14ac:dyDescent="0.25">
      <c r="B5" s="51" t="s">
        <v>6</v>
      </c>
      <c r="C5" s="51" t="s">
        <v>142</v>
      </c>
      <c r="D5" s="51" t="s">
        <v>8</v>
      </c>
      <c r="E5" s="323" t="s">
        <v>9</v>
      </c>
    </row>
    <row r="6" spans="1:7" ht="25.5" x14ac:dyDescent="0.2">
      <c r="A6" s="50">
        <v>1</v>
      </c>
      <c r="B6" s="83" t="s">
        <v>143</v>
      </c>
      <c r="C6" s="84" t="s">
        <v>511</v>
      </c>
      <c r="D6" s="84" t="s">
        <v>144</v>
      </c>
      <c r="E6" s="135" t="s">
        <v>145</v>
      </c>
    </row>
    <row r="7" spans="1:7" ht="45" x14ac:dyDescent="0.2">
      <c r="A7" s="50">
        <v>2</v>
      </c>
      <c r="B7" s="25" t="s">
        <v>652</v>
      </c>
      <c r="C7" s="26">
        <v>143310060</v>
      </c>
      <c r="D7" s="85">
        <v>40000000</v>
      </c>
      <c r="E7" s="132" t="s">
        <v>410</v>
      </c>
      <c r="G7" s="188"/>
    </row>
    <row r="8" spans="1:7" x14ac:dyDescent="0.2">
      <c r="A8" s="50">
        <v>3</v>
      </c>
      <c r="B8" s="25" t="s">
        <v>653</v>
      </c>
      <c r="C8" s="26">
        <v>64419597</v>
      </c>
      <c r="D8" s="85">
        <v>10000000</v>
      </c>
      <c r="E8" s="132" t="s">
        <v>411</v>
      </c>
      <c r="G8" s="188"/>
    </row>
    <row r="9" spans="1:7" x14ac:dyDescent="0.2">
      <c r="A9" s="50">
        <v>4</v>
      </c>
      <c r="B9" s="25" t="s">
        <v>654</v>
      </c>
      <c r="C9" s="26">
        <v>92057332</v>
      </c>
      <c r="D9" s="85">
        <v>0</v>
      </c>
      <c r="E9" s="133"/>
      <c r="G9" s="188"/>
    </row>
    <row r="10" spans="1:7" ht="22.5" x14ac:dyDescent="0.2">
      <c r="A10" s="50">
        <v>5</v>
      </c>
      <c r="B10" s="25" t="s">
        <v>655</v>
      </c>
      <c r="C10" s="26">
        <v>47421815</v>
      </c>
      <c r="D10" s="85">
        <v>0</v>
      </c>
      <c r="E10" s="132" t="s">
        <v>656</v>
      </c>
      <c r="G10" s="188"/>
    </row>
    <row r="11" spans="1:7" ht="25.5" x14ac:dyDescent="0.2">
      <c r="A11" s="50">
        <v>6</v>
      </c>
      <c r="B11" s="25" t="s">
        <v>657</v>
      </c>
      <c r="C11" s="26">
        <v>5816403</v>
      </c>
      <c r="D11" s="85">
        <v>0</v>
      </c>
      <c r="E11" s="133"/>
      <c r="G11" s="188"/>
    </row>
    <row r="12" spans="1:7" x14ac:dyDescent="0.2">
      <c r="A12" s="50">
        <v>7</v>
      </c>
      <c r="B12" s="25"/>
      <c r="C12" s="26"/>
      <c r="D12" s="85">
        <v>0</v>
      </c>
      <c r="E12" s="133"/>
      <c r="G12" s="188"/>
    </row>
    <row r="13" spans="1:7" ht="15" thickBot="1" x14ac:dyDescent="0.25">
      <c r="A13" s="50">
        <v>10</v>
      </c>
      <c r="B13" s="87" t="s">
        <v>146</v>
      </c>
      <c r="C13" s="88">
        <f>SUM(C7:C12)</f>
        <v>353025207</v>
      </c>
      <c r="D13" s="88">
        <f>SUM(D7:D12)</f>
        <v>50000000</v>
      </c>
      <c r="E13" s="134"/>
      <c r="G13" s="188"/>
    </row>
    <row r="14" spans="1:7" ht="25.5" x14ac:dyDescent="0.2">
      <c r="A14" s="50">
        <v>11</v>
      </c>
      <c r="B14" s="83" t="s">
        <v>147</v>
      </c>
      <c r="C14" s="258" t="s">
        <v>511</v>
      </c>
      <c r="D14" s="84" t="s">
        <v>144</v>
      </c>
      <c r="E14" s="135" t="s">
        <v>145</v>
      </c>
      <c r="G14" s="188"/>
    </row>
    <row r="15" spans="1:7" ht="14.25" x14ac:dyDescent="0.2">
      <c r="A15" s="50">
        <v>12</v>
      </c>
      <c r="B15" s="90"/>
      <c r="C15" s="12">
        <v>0</v>
      </c>
      <c r="D15" s="12">
        <v>0</v>
      </c>
      <c r="E15" s="133"/>
    </row>
    <row r="16" spans="1:7" ht="14.25" x14ac:dyDescent="0.2">
      <c r="A16" s="50">
        <v>13</v>
      </c>
      <c r="B16" s="90"/>
      <c r="C16" s="12"/>
      <c r="D16" s="12"/>
      <c r="E16" s="133"/>
    </row>
    <row r="17" spans="1:5" ht="15" thickBot="1" x14ac:dyDescent="0.25">
      <c r="A17" s="50">
        <v>14</v>
      </c>
      <c r="B17" s="87" t="s">
        <v>148</v>
      </c>
      <c r="C17" s="88">
        <f>SUM(C15:C16)</f>
        <v>0</v>
      </c>
      <c r="D17" s="89">
        <f>SUM(D15:D16)</f>
        <v>0</v>
      </c>
      <c r="E17" s="134"/>
    </row>
    <row r="18" spans="1:5" ht="25.5" x14ac:dyDescent="0.2">
      <c r="A18" s="50">
        <v>15</v>
      </c>
      <c r="B18" s="83" t="s">
        <v>149</v>
      </c>
      <c r="C18" s="258" t="s">
        <v>511</v>
      </c>
      <c r="D18" s="84" t="s">
        <v>144</v>
      </c>
      <c r="E18" s="135" t="s">
        <v>145</v>
      </c>
    </row>
    <row r="19" spans="1:5" ht="14.25" x14ac:dyDescent="0.2">
      <c r="A19" s="50">
        <v>16</v>
      </c>
      <c r="B19" s="90" t="s">
        <v>150</v>
      </c>
      <c r="C19" s="86">
        <v>30000000</v>
      </c>
      <c r="D19" s="86">
        <v>9500000</v>
      </c>
      <c r="E19" s="133"/>
    </row>
    <row r="20" spans="1:5" ht="14.25" x14ac:dyDescent="0.2">
      <c r="A20" s="50">
        <v>17</v>
      </c>
      <c r="B20" s="90"/>
      <c r="C20" s="12"/>
      <c r="D20" s="12"/>
      <c r="E20" s="133"/>
    </row>
    <row r="21" spans="1:5" ht="15" thickBot="1" x14ac:dyDescent="0.25">
      <c r="A21" s="50">
        <v>18</v>
      </c>
      <c r="B21" s="87" t="s">
        <v>151</v>
      </c>
      <c r="C21" s="88">
        <f>SUM(C19:C20)</f>
        <v>30000000</v>
      </c>
      <c r="D21" s="88">
        <f>SUM(D19:D20)</f>
        <v>9500000</v>
      </c>
      <c r="E21" s="136"/>
    </row>
    <row r="22" spans="1:5" ht="25.5" x14ac:dyDescent="0.2">
      <c r="A22" s="50">
        <v>19</v>
      </c>
      <c r="B22" s="91" t="s">
        <v>152</v>
      </c>
      <c r="C22" s="258" t="s">
        <v>511</v>
      </c>
      <c r="D22" s="84" t="s">
        <v>144</v>
      </c>
      <c r="E22" s="135" t="s">
        <v>145</v>
      </c>
    </row>
    <row r="23" spans="1:5" ht="14.25" x14ac:dyDescent="0.2">
      <c r="A23" s="50">
        <v>20</v>
      </c>
      <c r="B23" s="90" t="s">
        <v>153</v>
      </c>
      <c r="C23" s="86">
        <v>19000000</v>
      </c>
      <c r="D23" s="86">
        <v>0</v>
      </c>
      <c r="E23" s="137"/>
    </row>
    <row r="24" spans="1:5" ht="14.25" x14ac:dyDescent="0.2">
      <c r="A24" s="50">
        <v>21</v>
      </c>
      <c r="B24" s="90" t="s">
        <v>154</v>
      </c>
      <c r="C24" s="86">
        <v>69000000</v>
      </c>
      <c r="D24" s="86">
        <v>0</v>
      </c>
      <c r="E24" s="137"/>
    </row>
    <row r="25" spans="1:5" ht="15" thickBot="1" x14ac:dyDescent="0.25">
      <c r="A25" s="50">
        <v>22</v>
      </c>
      <c r="B25" s="87" t="s">
        <v>155</v>
      </c>
      <c r="C25" s="88">
        <f>SUM(C23:C24)</f>
        <v>88000000</v>
      </c>
      <c r="D25" s="88">
        <f>SUM(D23:D24)</f>
        <v>0</v>
      </c>
      <c r="E25" s="136"/>
    </row>
    <row r="26" spans="1:5" ht="25.5" x14ac:dyDescent="0.2">
      <c r="A26" s="50">
        <v>23</v>
      </c>
      <c r="B26" s="83" t="s">
        <v>156</v>
      </c>
      <c r="C26" s="258" t="s">
        <v>511</v>
      </c>
      <c r="D26" s="84" t="s">
        <v>144</v>
      </c>
      <c r="E26" s="135" t="s">
        <v>145</v>
      </c>
    </row>
    <row r="27" spans="1:5" ht="14.25" x14ac:dyDescent="0.2">
      <c r="A27" s="50">
        <v>24</v>
      </c>
      <c r="B27" s="90" t="s">
        <v>157</v>
      </c>
      <c r="C27" s="12"/>
      <c r="D27" s="12"/>
      <c r="E27" s="133"/>
    </row>
    <row r="28" spans="1:5" ht="14.25" x14ac:dyDescent="0.2">
      <c r="A28" s="50">
        <v>25</v>
      </c>
      <c r="B28" s="90" t="s">
        <v>158</v>
      </c>
      <c r="C28" s="12"/>
      <c r="D28" s="12"/>
      <c r="E28" s="133"/>
    </row>
    <row r="29" spans="1:5" ht="15" thickBot="1" x14ac:dyDescent="0.25">
      <c r="A29" s="50">
        <v>26</v>
      </c>
      <c r="B29" s="87" t="s">
        <v>159</v>
      </c>
      <c r="C29" s="89">
        <f>SUM(C27:C28)</f>
        <v>0</v>
      </c>
      <c r="D29" s="89">
        <f>SUM(D27:D28)</f>
        <v>0</v>
      </c>
      <c r="E29" s="134"/>
    </row>
    <row r="30" spans="1:5" ht="26.25" customHeight="1" x14ac:dyDescent="0.3">
      <c r="A30" s="50">
        <v>27</v>
      </c>
      <c r="B30" s="92" t="s">
        <v>160</v>
      </c>
      <c r="C30" s="158">
        <f>SUM(C13,C17,C21,C25,C29)</f>
        <v>471025207</v>
      </c>
      <c r="D30" s="158">
        <f>SUM(D13,D17,D21,D25,D29)</f>
        <v>59500000</v>
      </c>
      <c r="E30" s="138"/>
    </row>
    <row r="32" spans="1:5" ht="15.75" x14ac:dyDescent="0.25">
      <c r="B32" s="247"/>
    </row>
    <row r="33" spans="2:2" x14ac:dyDescent="0.2">
      <c r="B33" s="248"/>
    </row>
  </sheetData>
  <mergeCells count="2">
    <mergeCell ref="B1:E1"/>
    <mergeCell ref="B2:E2"/>
  </mergeCells>
  <pageMargins left="0.3" right="0.28999999999999998" top="0.74803149606299213" bottom="0.74803149606299213" header="0.31496062992125984" footer="0.31496062992125984"/>
  <pageSetup paperSize="9" scale="8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zoomScale="60" workbookViewId="0">
      <selection activeCell="H2" sqref="H2"/>
    </sheetView>
  </sheetViews>
  <sheetFormatPr defaultColWidth="9.140625" defaultRowHeight="14.25" x14ac:dyDescent="0.2"/>
  <cols>
    <col min="1" max="1" width="9.140625" style="1"/>
    <col min="2" max="2" width="48" style="50" customWidth="1"/>
    <col min="3" max="3" width="21.28515625" style="139" customWidth="1"/>
    <col min="4" max="5" width="21.7109375" style="139" customWidth="1"/>
    <col min="6" max="6" width="49.28515625" style="196" customWidth="1"/>
    <col min="7" max="7" width="20.140625" style="139" customWidth="1"/>
    <col min="8" max="9" width="22.28515625" style="139" customWidth="1"/>
    <col min="10" max="10" width="18" style="1" customWidth="1"/>
    <col min="11" max="16384" width="9.140625" style="1"/>
  </cols>
  <sheetData>
    <row r="1" spans="1:9" x14ac:dyDescent="0.2">
      <c r="D1" s="140"/>
      <c r="E1" s="140"/>
      <c r="H1" s="124" t="s">
        <v>723</v>
      </c>
    </row>
    <row r="2" spans="1:9" ht="20.25" x14ac:dyDescent="0.2">
      <c r="B2" s="266" t="s">
        <v>658</v>
      </c>
      <c r="F2" s="197"/>
      <c r="H2" s="124"/>
    </row>
    <row r="3" spans="1:9" x14ac:dyDescent="0.2">
      <c r="H3" s="124" t="s">
        <v>83</v>
      </c>
    </row>
    <row r="4" spans="1:9" ht="42.75" x14ac:dyDescent="0.2">
      <c r="B4" s="14" t="s">
        <v>1</v>
      </c>
      <c r="C4" s="141" t="s">
        <v>95</v>
      </c>
      <c r="D4" s="141" t="s">
        <v>96</v>
      </c>
      <c r="E4" s="141" t="s">
        <v>123</v>
      </c>
      <c r="F4" s="141" t="s">
        <v>1</v>
      </c>
      <c r="G4" s="141" t="s">
        <v>95</v>
      </c>
      <c r="H4" s="141" t="s">
        <v>96</v>
      </c>
      <c r="I4" s="141" t="s">
        <v>123</v>
      </c>
    </row>
    <row r="5" spans="1:9" x14ac:dyDescent="0.2">
      <c r="B5" s="14" t="s">
        <v>6</v>
      </c>
      <c r="C5" s="141" t="s">
        <v>7</v>
      </c>
      <c r="D5" s="141" t="s">
        <v>8</v>
      </c>
      <c r="E5" s="141" t="s">
        <v>9</v>
      </c>
      <c r="F5" s="126" t="s">
        <v>10</v>
      </c>
      <c r="G5" s="141" t="s">
        <v>11</v>
      </c>
      <c r="H5" s="141" t="s">
        <v>12</v>
      </c>
      <c r="I5" s="141" t="s">
        <v>13</v>
      </c>
    </row>
    <row r="6" spans="1:9" ht="86.25" x14ac:dyDescent="0.2">
      <c r="A6" s="1">
        <v>1</v>
      </c>
      <c r="B6" s="212" t="s">
        <v>272</v>
      </c>
      <c r="C6" s="142">
        <f>'1 bevétel-kiadás'!O7</f>
        <v>428096549</v>
      </c>
      <c r="D6" s="142">
        <f>'1 bevétel-kiadás'!P7</f>
        <v>584990418</v>
      </c>
      <c r="E6" s="142">
        <f>'1 bevétel-kiadás'!Q7</f>
        <v>584394626</v>
      </c>
      <c r="F6" s="143" t="s">
        <v>40</v>
      </c>
      <c r="G6" s="142">
        <f>'1 bevétel-kiadás'!C37+'1 bevétel-kiadás'!F37+'1 bevétel-kiadás'!I37+'1 bevétel-kiadás'!L37</f>
        <v>430735717</v>
      </c>
      <c r="H6" s="142">
        <f>'1 bevétel-kiadás'!D37+'1 bevétel-kiadás'!G37+'1 bevétel-kiadás'!J37+'1 bevétel-kiadás'!M37</f>
        <v>459618919</v>
      </c>
      <c r="I6" s="142">
        <f>'1 bevétel-kiadás'!Q37</f>
        <v>459618919</v>
      </c>
    </row>
    <row r="7" spans="1:9" ht="43.5" x14ac:dyDescent="0.2">
      <c r="A7" s="1">
        <v>2</v>
      </c>
      <c r="B7" s="212" t="s">
        <v>273</v>
      </c>
      <c r="C7" s="142">
        <f>SUM(C8:C11)</f>
        <v>329000000</v>
      </c>
      <c r="D7" s="142">
        <f>'1 bevétel-kiadás'!D9+'1 bevétel-kiadás'!D10+'1 bevétel-kiadás'!D11+'1 bevétel-kiadás'!D12</f>
        <v>353027182</v>
      </c>
      <c r="E7" s="142">
        <f>SUM(E8:E11)</f>
        <v>353025207</v>
      </c>
      <c r="F7" s="143" t="s">
        <v>41</v>
      </c>
      <c r="G7" s="142">
        <f>'1 bevétel-kiadás'!C38+'1 bevétel-kiadás'!F38+'1 bevétel-kiadás'!I38+'1 bevétel-kiadás'!L38</f>
        <v>61040635</v>
      </c>
      <c r="H7" s="142">
        <f>'1 bevétel-kiadás'!D38+'1 bevétel-kiadás'!G38+'1 bevétel-kiadás'!J38+'1 bevétel-kiadás'!M38</f>
        <v>60697919</v>
      </c>
      <c r="I7" s="142">
        <f>'1 bevétel-kiadás'!E38+'1 bevétel-kiadás'!H38+'1 bevétel-kiadás'!K38+'1 bevétel-kiadás'!N38</f>
        <v>60697919</v>
      </c>
    </row>
    <row r="8" spans="1:9" ht="15" x14ac:dyDescent="0.2">
      <c r="A8" s="1">
        <v>3</v>
      </c>
      <c r="B8" s="10" t="s">
        <v>19</v>
      </c>
      <c r="C8" s="142">
        <f>'1 bevétel-kiadás'!C9</f>
        <v>325000000</v>
      </c>
      <c r="D8" s="142">
        <f>'1 bevétel-kiadás'!D9</f>
        <v>347208804</v>
      </c>
      <c r="E8" s="142">
        <f>'1 bevétel-kiadás'!E9</f>
        <v>347208804</v>
      </c>
      <c r="F8" s="143" t="s">
        <v>42</v>
      </c>
      <c r="G8" s="142">
        <f>'1 bevétel-kiadás'!C39+'1 bevétel-kiadás'!F39+'1 bevétel-kiadás'!I39+'1 bevétel-kiadás'!L39</f>
        <v>457270209</v>
      </c>
      <c r="H8" s="142">
        <f>'1 bevétel-kiadás'!P39</f>
        <v>602243734</v>
      </c>
      <c r="I8" s="142">
        <f>'1 bevétel-kiadás'!E39+'1 bevétel-kiadás'!H39+'1 bevétel-kiadás'!K39+'1 bevétel-kiadás'!N39</f>
        <v>556922604</v>
      </c>
    </row>
    <row r="9" spans="1:9" ht="30" x14ac:dyDescent="0.2">
      <c r="A9" s="1">
        <v>4</v>
      </c>
      <c r="B9" s="10" t="s">
        <v>20</v>
      </c>
      <c r="C9" s="142">
        <f>'1 bevétel-kiadás'!C10</f>
        <v>0</v>
      </c>
      <c r="D9" s="142">
        <v>0</v>
      </c>
      <c r="E9" s="142">
        <f>'1 bevétel-kiadás'!E10</f>
        <v>0</v>
      </c>
      <c r="F9" s="198" t="s">
        <v>97</v>
      </c>
      <c r="G9" s="144">
        <f>'1 bevétel-kiadás'!C40</f>
        <v>342294769</v>
      </c>
      <c r="H9" s="144">
        <f>'1 bevétel-kiadás'!D40</f>
        <v>359839194</v>
      </c>
      <c r="I9" s="144">
        <f>'1 bevétel-kiadás'!E40</f>
        <v>359839194</v>
      </c>
    </row>
    <row r="10" spans="1:9" ht="15" x14ac:dyDescent="0.2">
      <c r="A10" s="1">
        <v>5</v>
      </c>
      <c r="B10" s="10" t="s">
        <v>21</v>
      </c>
      <c r="C10" s="142">
        <f>'1 bevétel-kiadás'!C11</f>
        <v>4000000</v>
      </c>
      <c r="D10" s="142">
        <f>'1 bevétel-kiadás'!D11</f>
        <v>5818378</v>
      </c>
      <c r="E10" s="142">
        <f>'1 bevétel-kiadás'!E11</f>
        <v>5816403</v>
      </c>
      <c r="F10" s="143" t="s">
        <v>43</v>
      </c>
      <c r="G10" s="142">
        <f>SUM(G11:G15)</f>
        <v>70900000</v>
      </c>
      <c r="H10" s="142">
        <f>SUM(H11:H15)</f>
        <v>61113120</v>
      </c>
      <c r="I10" s="142">
        <f>SUM(I11:I15)</f>
        <v>61113120</v>
      </c>
    </row>
    <row r="11" spans="1:9" x14ac:dyDescent="0.2">
      <c r="A11" s="1">
        <v>6</v>
      </c>
      <c r="B11" s="10" t="s">
        <v>76</v>
      </c>
      <c r="C11" s="142">
        <f>'1 bevétel-kiadás'!O12</f>
        <v>0</v>
      </c>
      <c r="D11" s="142">
        <f>'1 bevétel-kiadás'!P12</f>
        <v>0</v>
      </c>
      <c r="E11" s="142">
        <f>'1 bevétel-kiadás'!E12</f>
        <v>0</v>
      </c>
      <c r="F11" s="199" t="s">
        <v>44</v>
      </c>
      <c r="G11" s="142">
        <f>'1 bevétel-kiadás'!C42</f>
        <v>9400000</v>
      </c>
      <c r="H11" s="142">
        <f>'1 bevétel-kiadás'!P42</f>
        <v>4138531</v>
      </c>
      <c r="I11" s="142">
        <f>'1 bevétel-kiadás'!Q42</f>
        <v>4138531</v>
      </c>
    </row>
    <row r="12" spans="1:9" ht="28.5" x14ac:dyDescent="0.2">
      <c r="A12" s="1">
        <v>7</v>
      </c>
      <c r="B12" s="212" t="s">
        <v>22</v>
      </c>
      <c r="C12" s="142">
        <f>'1 bevétel-kiadás'!C14</f>
        <v>247748619</v>
      </c>
      <c r="D12" s="142">
        <f>'1 bevétel-kiadás'!D14</f>
        <v>272649447</v>
      </c>
      <c r="E12" s="142">
        <f>'1 bevétel-kiadás'!E14</f>
        <v>272649447</v>
      </c>
      <c r="F12" s="200" t="s">
        <v>45</v>
      </c>
      <c r="G12" s="142">
        <f>'1 bevétel-kiadás'!C43</f>
        <v>0</v>
      </c>
      <c r="H12" s="142">
        <f>'1 bevétel-kiadás'!D43</f>
        <v>0</v>
      </c>
      <c r="I12" s="142">
        <f>'1 bevétel-kiadás'!Q43</f>
        <v>0</v>
      </c>
    </row>
    <row r="13" spans="1:9" ht="30" x14ac:dyDescent="0.2">
      <c r="A13" s="1">
        <v>8</v>
      </c>
      <c r="B13" s="212" t="s">
        <v>23</v>
      </c>
      <c r="C13" s="142">
        <f>'1 bevétel-kiadás'!O15</f>
        <v>16085619</v>
      </c>
      <c r="D13" s="142">
        <f>'1 bevétel-kiadás'!P15</f>
        <v>26381829</v>
      </c>
      <c r="E13" s="142">
        <f>'1 bevétel-kiadás'!Q15</f>
        <v>26381829</v>
      </c>
      <c r="F13" s="200" t="s">
        <v>265</v>
      </c>
      <c r="G13" s="145">
        <f>'1 bevétel-kiadás'!C44</f>
        <v>0</v>
      </c>
      <c r="H13" s="142">
        <f>'1 bevétel-kiadás'!D44</f>
        <v>768469</v>
      </c>
      <c r="I13" s="142">
        <f>'1 bevétel-kiadás'!Q44</f>
        <v>768469</v>
      </c>
    </row>
    <row r="14" spans="1:9" ht="30" x14ac:dyDescent="0.2">
      <c r="A14" s="1">
        <v>9</v>
      </c>
      <c r="B14" s="212" t="s">
        <v>24</v>
      </c>
      <c r="C14" s="142">
        <f>'1 bevétel-kiadás'!O16</f>
        <v>0</v>
      </c>
      <c r="D14" s="142">
        <f>'1 bevétel-kiadás'!P16</f>
        <v>825943</v>
      </c>
      <c r="E14" s="142">
        <f>'1 bevétel-kiadás'!Q16</f>
        <v>825943</v>
      </c>
      <c r="F14" s="200" t="s">
        <v>266</v>
      </c>
      <c r="G14" s="145">
        <f>'1 bevétel-kiadás'!C45</f>
        <v>0</v>
      </c>
      <c r="H14" s="142">
        <f>'1 bevétel-kiadás'!D45</f>
        <v>2938604</v>
      </c>
      <c r="I14" s="142">
        <f>'1 bevétel-kiadás'!Q45</f>
        <v>2938604</v>
      </c>
    </row>
    <row r="15" spans="1:9" ht="45" x14ac:dyDescent="0.2">
      <c r="A15" s="1">
        <v>10</v>
      </c>
      <c r="B15" s="212" t="s">
        <v>25</v>
      </c>
      <c r="C15" s="142">
        <v>0</v>
      </c>
      <c r="D15" s="142">
        <v>0</v>
      </c>
      <c r="E15" s="142">
        <f>'1 bevétel-kiadás'!E17</f>
        <v>0</v>
      </c>
      <c r="F15" s="199" t="s">
        <v>46</v>
      </c>
      <c r="G15" s="142">
        <f>'1 bevétel-kiadás'!C46</f>
        <v>61500000</v>
      </c>
      <c r="H15" s="142">
        <f>'1 bevétel-kiadás'!D46</f>
        <v>53267516</v>
      </c>
      <c r="I15" s="142">
        <f>'1 bevétel-kiadás'!E46</f>
        <v>53267516</v>
      </c>
    </row>
    <row r="16" spans="1:9" ht="30" x14ac:dyDescent="0.2">
      <c r="A16" s="1">
        <v>11</v>
      </c>
      <c r="B16" s="213" t="s">
        <v>26</v>
      </c>
      <c r="C16" s="142">
        <f>C6+C7+C12+C13+C14+C15</f>
        <v>1020930787</v>
      </c>
      <c r="D16" s="142">
        <f t="shared" ref="D16:E16" si="0">D6+D7+D12+D13+D14+D15</f>
        <v>1237874819</v>
      </c>
      <c r="E16" s="142">
        <f t="shared" si="0"/>
        <v>1237277052</v>
      </c>
      <c r="F16" s="201" t="s">
        <v>128</v>
      </c>
      <c r="G16" s="142">
        <f>'1 bevétel-kiadás'!C47</f>
        <v>2200000</v>
      </c>
      <c r="H16" s="142">
        <f>'1 bevétel-kiadás'!D47</f>
        <v>3252300</v>
      </c>
      <c r="I16" s="142">
        <f>'1 bevétel-kiadás'!E47</f>
        <v>3252300</v>
      </c>
    </row>
    <row r="17" spans="1:9" ht="30" x14ac:dyDescent="0.2">
      <c r="A17" s="1">
        <v>12</v>
      </c>
      <c r="B17" s="212" t="s">
        <v>27</v>
      </c>
      <c r="C17" s="142">
        <f>'1 bevétel-kiadás'!O19</f>
        <v>431212140</v>
      </c>
      <c r="D17" s="142">
        <f>'1 bevétel-kiadás'!P19</f>
        <v>135940951</v>
      </c>
      <c r="E17" s="142">
        <f>'1 bevétel-kiadás'!Q19</f>
        <v>135940951</v>
      </c>
      <c r="F17" s="143" t="s">
        <v>47</v>
      </c>
      <c r="G17" s="142">
        <f>'1 bevétel-kiadás'!C48</f>
        <v>42942596</v>
      </c>
      <c r="H17" s="142">
        <f>'1 bevétel-kiadás'!D48</f>
        <v>164168883</v>
      </c>
      <c r="I17" s="142">
        <f>'1 bevétel-kiadás'!E48</f>
        <v>0</v>
      </c>
    </row>
    <row r="18" spans="1:9" ht="30" x14ac:dyDescent="0.2">
      <c r="A18" s="1">
        <v>13</v>
      </c>
      <c r="B18" s="212" t="s">
        <v>28</v>
      </c>
      <c r="C18" s="142">
        <f>'1 bevétel-kiadás'!O20</f>
        <v>290000</v>
      </c>
      <c r="D18" s="142">
        <f>'1 bevétel-kiadás'!P20</f>
        <v>11773275</v>
      </c>
      <c r="E18" s="142">
        <f>'1 bevétel-kiadás'!Q20</f>
        <v>11773275</v>
      </c>
      <c r="F18" s="200" t="s">
        <v>48</v>
      </c>
      <c r="G18" s="142">
        <f>'1 bevétel-kiadás'!C49</f>
        <v>42942596</v>
      </c>
      <c r="H18" s="142">
        <f>'1 bevétel-kiadás'!D49</f>
        <v>164168883</v>
      </c>
      <c r="I18" s="142">
        <v>0</v>
      </c>
    </row>
    <row r="19" spans="1:9" ht="45" x14ac:dyDescent="0.2">
      <c r="A19" s="1">
        <v>14</v>
      </c>
      <c r="B19" s="212" t="s">
        <v>29</v>
      </c>
      <c r="C19" s="142">
        <f>'1 bevétel-kiadás'!O21</f>
        <v>0</v>
      </c>
      <c r="D19" s="142">
        <f>'1 bevétel-kiadás'!P21</f>
        <v>0</v>
      </c>
      <c r="E19" s="142">
        <f>'1 bevétel-kiadás'!Q21</f>
        <v>0</v>
      </c>
      <c r="F19" s="200" t="s">
        <v>49</v>
      </c>
      <c r="G19" s="142">
        <f>'1 bevétel-kiadás'!O50</f>
        <v>0</v>
      </c>
      <c r="H19" s="142">
        <f>'1 bevétel-kiadás'!P50</f>
        <v>0</v>
      </c>
      <c r="I19" s="142">
        <v>0</v>
      </c>
    </row>
    <row r="20" spans="1:9" ht="30" x14ac:dyDescent="0.2">
      <c r="A20" s="1">
        <v>15</v>
      </c>
      <c r="B20" s="212" t="s">
        <v>30</v>
      </c>
      <c r="C20" s="142">
        <f>'[1]1 bevétel-kiadás'!J21</f>
        <v>0</v>
      </c>
      <c r="D20" s="142">
        <v>0</v>
      </c>
      <c r="E20" s="142">
        <f>'1 bevétel-kiadás'!E22</f>
        <v>0</v>
      </c>
      <c r="F20" s="202" t="s">
        <v>98</v>
      </c>
      <c r="G20" s="142">
        <f>G17+G10+G8+G7+G6+G16</f>
        <v>1065089157</v>
      </c>
      <c r="H20" s="142">
        <f>H17+H10+H8+H7+H6+H16</f>
        <v>1351094875</v>
      </c>
      <c r="I20" s="142">
        <f>I17+I10+I8+I7+I6+I16</f>
        <v>1141604862</v>
      </c>
    </row>
    <row r="21" spans="1:9" ht="15" x14ac:dyDescent="0.2">
      <c r="A21" s="1">
        <v>16</v>
      </c>
      <c r="B21" s="213" t="s">
        <v>32</v>
      </c>
      <c r="C21" s="142">
        <f>SUM(C17:C20)</f>
        <v>431502140</v>
      </c>
      <c r="D21" s="142">
        <f>SUM(D17:D20)</f>
        <v>147714226</v>
      </c>
      <c r="E21" s="142">
        <f>SUM(E17:E20)</f>
        <v>147714226</v>
      </c>
      <c r="F21" s="201" t="s">
        <v>51</v>
      </c>
      <c r="G21" s="142">
        <f>'1 bevétel-kiadás'!O52</f>
        <v>633758902</v>
      </c>
      <c r="H21" s="142">
        <f>'1 bevétel-kiadás'!P52</f>
        <v>98635076</v>
      </c>
      <c r="I21" s="142">
        <f>'1 bevétel-kiadás'!Q52</f>
        <v>98635076</v>
      </c>
    </row>
    <row r="22" spans="1:9" ht="30" x14ac:dyDescent="0.2">
      <c r="A22" s="1">
        <v>17</v>
      </c>
      <c r="B22" s="212" t="s">
        <v>33</v>
      </c>
      <c r="C22" s="142"/>
      <c r="D22" s="142"/>
      <c r="E22" s="142"/>
      <c r="F22" s="201" t="s">
        <v>52</v>
      </c>
      <c r="G22" s="142">
        <f>'1 bevétel-kiadás'!C53</f>
        <v>38100000</v>
      </c>
      <c r="H22" s="142">
        <f>'1 bevétel-kiadás'!D53</f>
        <v>41931000</v>
      </c>
      <c r="I22" s="142">
        <f>'1 bevétel-kiadás'!E53</f>
        <v>41931000</v>
      </c>
    </row>
    <row r="23" spans="1:9" ht="30" x14ac:dyDescent="0.2">
      <c r="A23" s="1">
        <v>18</v>
      </c>
      <c r="B23" s="212" t="s">
        <v>34</v>
      </c>
      <c r="C23" s="142"/>
      <c r="D23" s="142"/>
      <c r="E23" s="142"/>
      <c r="F23" s="203"/>
      <c r="G23" s="142"/>
      <c r="H23" s="142"/>
      <c r="I23" s="142"/>
    </row>
    <row r="24" spans="1:9" ht="30" x14ac:dyDescent="0.2">
      <c r="A24" s="1">
        <v>19</v>
      </c>
      <c r="B24" s="212" t="s">
        <v>35</v>
      </c>
      <c r="C24" s="142"/>
      <c r="D24" s="142"/>
      <c r="E24" s="142"/>
      <c r="F24" s="204" t="s">
        <v>99</v>
      </c>
      <c r="G24" s="144"/>
      <c r="H24" s="144"/>
      <c r="I24" s="144"/>
    </row>
    <row r="25" spans="1:9" ht="15" x14ac:dyDescent="0.2">
      <c r="A25" s="1">
        <v>20</v>
      </c>
      <c r="B25" s="213" t="s">
        <v>36</v>
      </c>
      <c r="C25" s="142">
        <f>SUM(C22:C24)</f>
        <v>0</v>
      </c>
      <c r="D25" s="142">
        <f>SUM(D22:D24)</f>
        <v>0</v>
      </c>
      <c r="E25" s="142">
        <f>SUM(E22:E24)</f>
        <v>0</v>
      </c>
      <c r="F25" s="143" t="s">
        <v>54</v>
      </c>
      <c r="G25" s="142">
        <f>SUM(G26:G30)</f>
        <v>0</v>
      </c>
      <c r="H25" s="142">
        <f>SUM(H26:H30)</f>
        <v>2000000</v>
      </c>
      <c r="I25" s="142">
        <f>SUM(I26:I30)</f>
        <v>2000000</v>
      </c>
    </row>
    <row r="26" spans="1:9" x14ac:dyDescent="0.2">
      <c r="A26" s="1">
        <v>21</v>
      </c>
      <c r="B26" s="214" t="s">
        <v>101</v>
      </c>
      <c r="C26" s="142">
        <f>C25+C21+C16</f>
        <v>1452432927</v>
      </c>
      <c r="D26" s="142">
        <f t="shared" ref="D26:E26" si="1">D25+D21+D16</f>
        <v>1385589045</v>
      </c>
      <c r="E26" s="142">
        <f t="shared" si="1"/>
        <v>1384991278</v>
      </c>
      <c r="F26" s="205" t="s">
        <v>55</v>
      </c>
      <c r="G26" s="142"/>
      <c r="H26" s="142"/>
      <c r="I26" s="142"/>
    </row>
    <row r="27" spans="1:9" ht="30" x14ac:dyDescent="0.2">
      <c r="A27" s="1">
        <v>22</v>
      </c>
      <c r="B27" s="11" t="s">
        <v>486</v>
      </c>
      <c r="C27" s="142">
        <f>'1 bevétel-kiadás'!O26</f>
        <v>184168000</v>
      </c>
      <c r="D27" s="142">
        <f>'1 bevétel-kiadás'!P26</f>
        <v>184168000</v>
      </c>
      <c r="E27" s="142">
        <f>'1 bevétel-kiadás'!Q26</f>
        <v>184168000</v>
      </c>
      <c r="F27" s="205" t="s">
        <v>56</v>
      </c>
      <c r="G27" s="142"/>
      <c r="H27" s="142"/>
      <c r="I27" s="142"/>
    </row>
    <row r="28" spans="1:9" ht="45" x14ac:dyDescent="0.2">
      <c r="A28" s="1">
        <v>23</v>
      </c>
      <c r="B28" s="11" t="s">
        <v>38</v>
      </c>
      <c r="C28" s="142">
        <f>'1 bevétel-kiadás'!O27</f>
        <v>109094710</v>
      </c>
      <c r="D28" s="142">
        <f>'1 bevétel-kiadás'!P27</f>
        <v>115571121</v>
      </c>
      <c r="E28" s="142">
        <f>'1 bevétel-kiadás'!Q27</f>
        <v>115571121</v>
      </c>
      <c r="F28" s="206" t="s">
        <v>57</v>
      </c>
      <c r="G28" s="142"/>
      <c r="H28" s="142"/>
      <c r="I28" s="142"/>
    </row>
    <row r="29" spans="1:9" ht="30" x14ac:dyDescent="0.2">
      <c r="A29" s="1">
        <v>24</v>
      </c>
      <c r="B29" s="11" t="s">
        <v>487</v>
      </c>
      <c r="C29" s="142">
        <f>'1 bevétel-kiadás'!O28</f>
        <v>0</v>
      </c>
      <c r="D29" s="142">
        <f>'1 bevétel-kiadás'!P28</f>
        <v>11930095</v>
      </c>
      <c r="E29" s="142">
        <f>'1 bevétel-kiadás'!Q28</f>
        <v>11930095</v>
      </c>
      <c r="F29" s="205" t="s">
        <v>372</v>
      </c>
      <c r="G29" s="142"/>
      <c r="H29" s="142">
        <f>'1 bevétel-kiadás'!P57</f>
        <v>2000000</v>
      </c>
      <c r="I29" s="142">
        <f>'1 bevétel-kiadás'!Q57</f>
        <v>2000000</v>
      </c>
    </row>
    <row r="30" spans="1:9" ht="28.5" x14ac:dyDescent="0.2">
      <c r="A30" s="1">
        <v>25</v>
      </c>
      <c r="B30" s="13" t="s">
        <v>103</v>
      </c>
      <c r="C30" s="148">
        <f>SUM(C26:C29)</f>
        <v>1745695637</v>
      </c>
      <c r="D30" s="148">
        <f t="shared" ref="D30:E30" si="2">SUM(D26:D29)</f>
        <v>1697258261</v>
      </c>
      <c r="E30" s="148">
        <f t="shared" si="2"/>
        <v>1696660494</v>
      </c>
      <c r="F30" s="205" t="s">
        <v>58</v>
      </c>
      <c r="G30" s="142"/>
      <c r="H30" s="142">
        <f>'1 bevétel-kiadás'!D58</f>
        <v>0</v>
      </c>
      <c r="I30" s="142">
        <f>'1 bevétel-kiadás'!E58</f>
        <v>0</v>
      </c>
    </row>
    <row r="31" spans="1:9" x14ac:dyDescent="0.2">
      <c r="A31" s="1">
        <v>26</v>
      </c>
      <c r="F31" s="202" t="s">
        <v>100</v>
      </c>
      <c r="G31" s="142">
        <f>G21+G22+G25</f>
        <v>671858902</v>
      </c>
      <c r="H31" s="142">
        <f>H21+H22+H25</f>
        <v>142566076</v>
      </c>
      <c r="I31" s="142">
        <f>I21+I22+I25</f>
        <v>142566076</v>
      </c>
    </row>
    <row r="32" spans="1:9" x14ac:dyDescent="0.2">
      <c r="A32" s="1">
        <v>27</v>
      </c>
      <c r="F32" s="203"/>
      <c r="G32" s="142"/>
      <c r="H32" s="142"/>
      <c r="I32" s="142"/>
    </row>
    <row r="33" spans="1:9" ht="30" x14ac:dyDescent="0.2">
      <c r="A33" s="1">
        <v>28</v>
      </c>
      <c r="F33" s="207" t="s">
        <v>60</v>
      </c>
      <c r="G33" s="142"/>
      <c r="H33" s="142"/>
      <c r="I33" s="142"/>
    </row>
    <row r="34" spans="1:9" ht="30" x14ac:dyDescent="0.2">
      <c r="A34" s="1">
        <v>29</v>
      </c>
      <c r="F34" s="207" t="s">
        <v>61</v>
      </c>
      <c r="G34" s="142"/>
      <c r="H34" s="142"/>
      <c r="I34" s="142"/>
    </row>
    <row r="35" spans="1:9" x14ac:dyDescent="0.2">
      <c r="A35" s="1">
        <v>30</v>
      </c>
      <c r="F35" s="208" t="s">
        <v>36</v>
      </c>
      <c r="G35" s="142">
        <f>SUM(G33:G34)</f>
        <v>0</v>
      </c>
      <c r="H35" s="142">
        <f>SUM(H33:H34)</f>
        <v>0</v>
      </c>
      <c r="I35" s="142">
        <f>SUM(I33:I34)</f>
        <v>0</v>
      </c>
    </row>
    <row r="36" spans="1:9" x14ac:dyDescent="0.2">
      <c r="A36" s="1">
        <v>31</v>
      </c>
      <c r="F36" s="209" t="s">
        <v>102</v>
      </c>
      <c r="G36" s="142">
        <f>G35+G20+G31</f>
        <v>1736948059</v>
      </c>
      <c r="H36" s="142">
        <f>H35+H20+H31</f>
        <v>1493660951</v>
      </c>
      <c r="I36" s="142">
        <f>I35+I20+I31</f>
        <v>1284170938</v>
      </c>
    </row>
    <row r="37" spans="1:9" x14ac:dyDescent="0.2">
      <c r="A37" s="1">
        <v>32</v>
      </c>
      <c r="F37" s="259" t="s">
        <v>514</v>
      </c>
      <c r="G37" s="260">
        <f>G38+G39</f>
        <v>8747578</v>
      </c>
      <c r="H37" s="260">
        <f t="shared" ref="H37:I37" si="3">H38+H39</f>
        <v>203597310</v>
      </c>
      <c r="I37" s="260">
        <f t="shared" si="3"/>
        <v>203597310</v>
      </c>
    </row>
    <row r="38" spans="1:9" ht="15" x14ac:dyDescent="0.2">
      <c r="A38" s="1">
        <v>33</v>
      </c>
      <c r="F38" s="146" t="s">
        <v>512</v>
      </c>
      <c r="G38" s="142">
        <f>'1 bevétel-kiadás'!O62</f>
        <v>0</v>
      </c>
      <c r="H38" s="142">
        <f>'1 bevétel-kiadás'!P62</f>
        <v>191620000</v>
      </c>
      <c r="I38" s="142">
        <f>'1 bevétel-kiadás'!Q62</f>
        <v>191620000</v>
      </c>
    </row>
    <row r="39" spans="1:9" ht="15" x14ac:dyDescent="0.2">
      <c r="A39" s="1">
        <v>34</v>
      </c>
      <c r="F39" s="146" t="s">
        <v>513</v>
      </c>
      <c r="G39" s="142">
        <f>'1 bevétel-kiadás'!C61</f>
        <v>8747578</v>
      </c>
      <c r="H39" s="142">
        <f>'1 bevétel-kiadás'!P63</f>
        <v>11977310</v>
      </c>
      <c r="I39" s="142">
        <f>'1 bevétel-kiadás'!Q63</f>
        <v>11977310</v>
      </c>
    </row>
    <row r="40" spans="1:9" ht="15" x14ac:dyDescent="0.2">
      <c r="A40" s="1">
        <v>35</v>
      </c>
      <c r="F40" s="210" t="s">
        <v>104</v>
      </c>
      <c r="G40" s="148">
        <f>G36+G37</f>
        <v>1745695637</v>
      </c>
      <c r="H40" s="148">
        <f t="shared" ref="H40:I40" si="4">H36+H37</f>
        <v>1697258261</v>
      </c>
      <c r="I40" s="148">
        <f t="shared" si="4"/>
        <v>1487768248</v>
      </c>
    </row>
    <row r="41" spans="1:9" ht="75" x14ac:dyDescent="0.2">
      <c r="A41" s="1">
        <v>36</v>
      </c>
      <c r="F41" s="211" t="s">
        <v>515</v>
      </c>
      <c r="G41" s="142"/>
      <c r="H41" s="147"/>
      <c r="I41" s="148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200" verticalDpi="200" r:id="rId1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topLeftCell="C1" workbookViewId="0">
      <selection activeCell="B2" sqref="B2:G2"/>
    </sheetView>
  </sheetViews>
  <sheetFormatPr defaultColWidth="8.85546875" defaultRowHeight="12.75" x14ac:dyDescent="0.2"/>
  <cols>
    <col min="1" max="1" width="3.7109375" style="1" customWidth="1"/>
    <col min="2" max="2" width="42.7109375" style="15" customWidth="1"/>
    <col min="3" max="3" width="21" style="1" customWidth="1"/>
    <col min="4" max="7" width="14.7109375" style="1" customWidth="1"/>
    <col min="8" max="14" width="14.7109375" style="1" bestFit="1" customWidth="1"/>
    <col min="15" max="15" width="16.28515625" style="1" customWidth="1"/>
    <col min="16" max="16384" width="8.85546875" style="1"/>
  </cols>
  <sheetData>
    <row r="1" spans="1:7" x14ac:dyDescent="0.2">
      <c r="B1" s="240"/>
      <c r="C1" s="5"/>
      <c r="D1" s="124" t="s">
        <v>722</v>
      </c>
      <c r="E1" s="124"/>
    </row>
    <row r="2" spans="1:7" ht="27.75" customHeight="1" x14ac:dyDescent="0.25">
      <c r="B2" s="379" t="s">
        <v>659</v>
      </c>
      <c r="C2" s="381"/>
      <c r="D2" s="381"/>
      <c r="E2" s="381"/>
      <c r="F2" s="382"/>
      <c r="G2" s="382"/>
    </row>
    <row r="3" spans="1:7" ht="23.25" customHeight="1" x14ac:dyDescent="0.25">
      <c r="B3" s="379" t="s">
        <v>660</v>
      </c>
      <c r="C3" s="380"/>
      <c r="D3" s="235"/>
      <c r="F3" s="235"/>
      <c r="G3" s="235"/>
    </row>
    <row r="4" spans="1:7" ht="32.25" customHeight="1" x14ac:dyDescent="0.2">
      <c r="B4" s="244" t="s">
        <v>424</v>
      </c>
      <c r="C4" s="237"/>
      <c r="D4" s="235"/>
      <c r="F4" s="235"/>
      <c r="G4" s="235"/>
    </row>
    <row r="5" spans="1:7" ht="23.25" customHeight="1" x14ac:dyDescent="0.2">
      <c r="B5" s="238" t="s">
        <v>1</v>
      </c>
      <c r="C5" s="239" t="s">
        <v>474</v>
      </c>
      <c r="D5" s="235"/>
      <c r="F5" s="235"/>
      <c r="G5" s="235"/>
    </row>
    <row r="6" spans="1:7" ht="23.25" customHeight="1" x14ac:dyDescent="0.2">
      <c r="B6" s="238" t="s">
        <v>6</v>
      </c>
      <c r="C6" s="238" t="s">
        <v>7</v>
      </c>
      <c r="D6" s="235"/>
      <c r="F6" s="235"/>
      <c r="G6" s="235"/>
    </row>
    <row r="7" spans="1:7" ht="23.25" customHeight="1" x14ac:dyDescent="0.2">
      <c r="A7" s="261">
        <v>1</v>
      </c>
      <c r="B7" s="262" t="s">
        <v>428</v>
      </c>
      <c r="C7" s="263">
        <v>110177156</v>
      </c>
      <c r="D7" s="235"/>
      <c r="F7" s="235"/>
      <c r="G7" s="235"/>
    </row>
    <row r="8" spans="1:7" ht="23.25" customHeight="1" x14ac:dyDescent="0.2">
      <c r="A8" s="261">
        <v>2</v>
      </c>
      <c r="B8" s="264" t="s">
        <v>429</v>
      </c>
      <c r="C8" s="265">
        <v>463390</v>
      </c>
      <c r="D8" s="235"/>
      <c r="F8" s="235"/>
      <c r="G8" s="235"/>
    </row>
    <row r="9" spans="1:7" ht="23.25" customHeight="1" x14ac:dyDescent="0.2">
      <c r="A9" s="261">
        <v>3</v>
      </c>
      <c r="B9" s="264" t="s">
        <v>661</v>
      </c>
      <c r="C9" s="265">
        <v>109713766</v>
      </c>
      <c r="D9" s="235"/>
      <c r="F9" s="235"/>
      <c r="G9" s="235"/>
    </row>
    <row r="10" spans="1:7" ht="23.25" customHeight="1" x14ac:dyDescent="0.2">
      <c r="A10" s="261">
        <v>4</v>
      </c>
      <c r="B10" s="262" t="s">
        <v>662</v>
      </c>
      <c r="C10" s="263">
        <v>91441866</v>
      </c>
      <c r="D10" s="235"/>
      <c r="F10" s="235"/>
      <c r="G10" s="235"/>
    </row>
    <row r="11" spans="1:7" ht="23.25" customHeight="1" x14ac:dyDescent="0.2">
      <c r="A11" s="261">
        <v>5</v>
      </c>
      <c r="B11" s="264" t="s">
        <v>430</v>
      </c>
      <c r="C11" s="265">
        <v>-1025064307</v>
      </c>
      <c r="D11" s="235"/>
      <c r="F11" s="235"/>
      <c r="G11" s="235"/>
    </row>
    <row r="12" spans="1:7" ht="23.25" customHeight="1" x14ac:dyDescent="0.2">
      <c r="A12" s="261">
        <v>6</v>
      </c>
      <c r="B12" s="264" t="s">
        <v>431</v>
      </c>
      <c r="C12" s="265">
        <v>1190010052</v>
      </c>
      <c r="D12" s="235"/>
      <c r="F12" s="235"/>
      <c r="G12" s="235"/>
    </row>
    <row r="13" spans="1:7" ht="23.25" customHeight="1" x14ac:dyDescent="0.2">
      <c r="A13" s="261">
        <v>7</v>
      </c>
      <c r="B13" s="264" t="s">
        <v>432</v>
      </c>
      <c r="C13" s="265">
        <v>-87773043</v>
      </c>
      <c r="D13" s="235"/>
      <c r="F13" s="235"/>
      <c r="G13" s="235"/>
    </row>
    <row r="14" spans="1:7" ht="23.25" customHeight="1" x14ac:dyDescent="0.2">
      <c r="A14" s="261">
        <v>8</v>
      </c>
      <c r="B14" s="264" t="s">
        <v>663</v>
      </c>
      <c r="C14" s="265">
        <v>438991</v>
      </c>
      <c r="D14" s="235"/>
      <c r="F14" s="235"/>
      <c r="G14" s="235"/>
    </row>
    <row r="15" spans="1:7" ht="23.25" customHeight="1" x14ac:dyDescent="0.2">
      <c r="A15" s="261">
        <v>9</v>
      </c>
      <c r="B15" s="264" t="s">
        <v>433</v>
      </c>
      <c r="C15" s="265">
        <v>438991</v>
      </c>
      <c r="D15" s="235"/>
      <c r="F15" s="235"/>
      <c r="G15" s="235"/>
    </row>
    <row r="16" spans="1:7" ht="23.25" customHeight="1" x14ac:dyDescent="0.2">
      <c r="A16" s="261">
        <v>10</v>
      </c>
      <c r="B16" s="264" t="s">
        <v>516</v>
      </c>
      <c r="C16" s="265">
        <v>25000</v>
      </c>
      <c r="D16" s="235"/>
      <c r="F16" s="235"/>
      <c r="G16" s="235"/>
    </row>
    <row r="17" spans="1:7" ht="23.25" customHeight="1" x14ac:dyDescent="0.2">
      <c r="A17" s="261">
        <v>11</v>
      </c>
      <c r="B17" s="264" t="s">
        <v>536</v>
      </c>
      <c r="C17" s="265">
        <v>152400</v>
      </c>
      <c r="D17" s="235"/>
      <c r="F17" s="235"/>
      <c r="G17" s="235"/>
    </row>
    <row r="18" spans="1:7" ht="23.25" customHeight="1" x14ac:dyDescent="0.2">
      <c r="A18" s="261">
        <v>12</v>
      </c>
      <c r="B18" s="264" t="s">
        <v>664</v>
      </c>
      <c r="C18" s="265">
        <v>-14360124</v>
      </c>
      <c r="D18" s="235"/>
      <c r="F18" s="235"/>
      <c r="G18" s="235"/>
    </row>
    <row r="19" spans="1:7" ht="23.25" customHeight="1" x14ac:dyDescent="0.2">
      <c r="A19" s="261">
        <v>13</v>
      </c>
      <c r="B19" s="264" t="s">
        <v>488</v>
      </c>
      <c r="C19" s="265">
        <v>-14360124</v>
      </c>
      <c r="D19" s="235"/>
      <c r="F19" s="235"/>
      <c r="G19" s="235"/>
    </row>
    <row r="20" spans="1:7" ht="23.25" customHeight="1" x14ac:dyDescent="0.2">
      <c r="A20" s="261">
        <v>14</v>
      </c>
      <c r="B20" s="264" t="s">
        <v>489</v>
      </c>
      <c r="C20" s="265">
        <v>-2072826</v>
      </c>
      <c r="D20" s="235"/>
      <c r="F20" s="235"/>
      <c r="G20" s="235"/>
    </row>
    <row r="21" spans="1:7" ht="23.25" customHeight="1" x14ac:dyDescent="0.2">
      <c r="A21" s="261">
        <v>15</v>
      </c>
      <c r="B21" s="264" t="s">
        <v>490</v>
      </c>
      <c r="C21" s="265">
        <v>1547395</v>
      </c>
      <c r="D21" s="235"/>
      <c r="F21" s="235"/>
      <c r="G21" s="235"/>
    </row>
    <row r="22" spans="1:7" ht="23.25" customHeight="1" x14ac:dyDescent="0.2">
      <c r="A22" s="261">
        <v>16</v>
      </c>
      <c r="B22" s="262" t="s">
        <v>434</v>
      </c>
      <c r="C22" s="263">
        <v>201619022</v>
      </c>
      <c r="D22" s="235"/>
      <c r="F22" s="235"/>
      <c r="G22" s="235"/>
    </row>
    <row r="23" spans="1:7" ht="23.25" customHeight="1" x14ac:dyDescent="0.2">
      <c r="A23" s="261">
        <v>17</v>
      </c>
      <c r="B23" s="262" t="s">
        <v>665</v>
      </c>
      <c r="C23" s="263">
        <v>201619022</v>
      </c>
      <c r="D23" s="235"/>
      <c r="F23" s="235"/>
      <c r="G23" s="235"/>
    </row>
    <row r="24" spans="1:7" ht="23.25" customHeight="1" x14ac:dyDescent="0.2">
      <c r="A24" s="261">
        <v>18</v>
      </c>
      <c r="B24" s="264" t="s">
        <v>666</v>
      </c>
      <c r="C24" s="265">
        <v>87579244</v>
      </c>
      <c r="D24" s="235"/>
      <c r="F24" s="235"/>
      <c r="G24" s="235"/>
    </row>
    <row r="25" spans="1:7" ht="23.25" customHeight="1" x14ac:dyDescent="0.3">
      <c r="B25" s="236"/>
      <c r="C25" s="237"/>
      <c r="D25" s="235"/>
      <c r="F25" s="235"/>
      <c r="G25" s="235"/>
    </row>
    <row r="26" spans="1:7" ht="31.15" customHeight="1" x14ac:dyDescent="0.2">
      <c r="B26" s="244" t="s">
        <v>426</v>
      </c>
      <c r="C26" s="237"/>
      <c r="D26" s="235"/>
      <c r="F26" s="235"/>
      <c r="G26" s="235"/>
    </row>
    <row r="27" spans="1:7" ht="23.25" customHeight="1" x14ac:dyDescent="0.2">
      <c r="B27" s="238" t="s">
        <v>1</v>
      </c>
      <c r="C27" s="239" t="s">
        <v>474</v>
      </c>
      <c r="D27" s="235"/>
      <c r="F27" s="235"/>
      <c r="G27" s="235"/>
    </row>
    <row r="28" spans="1:7" ht="16.899999999999999" customHeight="1" x14ac:dyDescent="0.2">
      <c r="B28" s="238" t="s">
        <v>6</v>
      </c>
      <c r="C28" s="238" t="s">
        <v>7</v>
      </c>
      <c r="D28" s="235"/>
      <c r="F28" s="235"/>
      <c r="G28" s="235"/>
    </row>
    <row r="29" spans="1:7" ht="23.25" customHeight="1" x14ac:dyDescent="0.2">
      <c r="A29" s="93">
        <v>1</v>
      </c>
      <c r="B29" s="262" t="s">
        <v>428</v>
      </c>
      <c r="C29" s="263">
        <v>9480598</v>
      </c>
      <c r="D29" s="235"/>
      <c r="F29" s="235"/>
      <c r="G29" s="235"/>
    </row>
    <row r="30" spans="1:7" ht="23.25" customHeight="1" x14ac:dyDescent="0.2">
      <c r="A30" s="93">
        <v>2</v>
      </c>
      <c r="B30" s="264" t="s">
        <v>429</v>
      </c>
      <c r="C30" s="265">
        <v>415175</v>
      </c>
      <c r="D30" s="235"/>
      <c r="F30" s="235"/>
      <c r="G30" s="235"/>
    </row>
    <row r="31" spans="1:7" ht="23.25" customHeight="1" x14ac:dyDescent="0.2">
      <c r="A31" s="93">
        <v>3</v>
      </c>
      <c r="B31" s="264" t="s">
        <v>661</v>
      </c>
      <c r="C31" s="265">
        <v>9065423</v>
      </c>
      <c r="D31" s="235"/>
      <c r="F31" s="235"/>
      <c r="G31" s="235"/>
    </row>
    <row r="32" spans="1:7" ht="23.25" customHeight="1" x14ac:dyDescent="0.2">
      <c r="A32" s="93">
        <v>4</v>
      </c>
      <c r="B32" s="262" t="s">
        <v>662</v>
      </c>
      <c r="C32" s="263">
        <v>15031186</v>
      </c>
      <c r="D32" s="235"/>
      <c r="F32" s="235"/>
      <c r="G32" s="235"/>
    </row>
    <row r="33" spans="1:7" ht="23.25" customHeight="1" x14ac:dyDescent="0.2">
      <c r="A33" s="93">
        <v>5</v>
      </c>
      <c r="B33" s="264" t="s">
        <v>430</v>
      </c>
      <c r="C33" s="265">
        <v>-465655377</v>
      </c>
      <c r="D33" s="235"/>
      <c r="F33" s="235"/>
      <c r="G33" s="235"/>
    </row>
    <row r="34" spans="1:7" ht="23.25" customHeight="1" x14ac:dyDescent="0.2">
      <c r="A34" s="93">
        <v>6</v>
      </c>
      <c r="B34" s="264" t="s">
        <v>431</v>
      </c>
      <c r="C34" s="265">
        <v>491160731</v>
      </c>
      <c r="D34" s="235"/>
      <c r="F34" s="235"/>
      <c r="G34" s="235"/>
    </row>
    <row r="35" spans="1:7" ht="23.25" customHeight="1" x14ac:dyDescent="0.2">
      <c r="A35" s="93">
        <v>7</v>
      </c>
      <c r="B35" s="264" t="s">
        <v>432</v>
      </c>
      <c r="C35" s="265">
        <v>-9586798</v>
      </c>
      <c r="D35" s="235"/>
      <c r="F35" s="235"/>
      <c r="G35" s="235"/>
    </row>
    <row r="36" spans="1:7" ht="23.25" customHeight="1" x14ac:dyDescent="0.2">
      <c r="A36" s="93">
        <v>8</v>
      </c>
      <c r="B36" s="264" t="s">
        <v>663</v>
      </c>
      <c r="C36" s="265">
        <v>887370</v>
      </c>
      <c r="D36" s="235"/>
      <c r="F36" s="235"/>
      <c r="G36" s="235"/>
    </row>
    <row r="37" spans="1:7" ht="23.25" customHeight="1" x14ac:dyDescent="0.2">
      <c r="A37" s="93">
        <v>9</v>
      </c>
      <c r="B37" s="264" t="s">
        <v>433</v>
      </c>
      <c r="C37" s="265">
        <v>887370</v>
      </c>
      <c r="D37" s="235"/>
      <c r="F37" s="235"/>
      <c r="G37" s="235"/>
    </row>
    <row r="38" spans="1:7" ht="23.25" customHeight="1" x14ac:dyDescent="0.2">
      <c r="A38" s="93">
        <v>10</v>
      </c>
      <c r="B38" s="262" t="s">
        <v>434</v>
      </c>
      <c r="C38" s="263">
        <v>24511784</v>
      </c>
      <c r="D38" s="235"/>
      <c r="F38" s="235"/>
      <c r="G38" s="235"/>
    </row>
    <row r="39" spans="1:7" ht="23.25" customHeight="1" x14ac:dyDescent="0.2">
      <c r="A39" s="93">
        <v>11</v>
      </c>
      <c r="B39" s="262" t="s">
        <v>665</v>
      </c>
      <c r="C39" s="263">
        <v>24511784</v>
      </c>
      <c r="D39" s="235"/>
      <c r="F39" s="235"/>
      <c r="G39" s="235"/>
    </row>
    <row r="40" spans="1:7" ht="23.25" customHeight="1" x14ac:dyDescent="0.3">
      <c r="B40" s="236"/>
      <c r="C40" s="237"/>
      <c r="D40" s="235"/>
      <c r="F40" s="235"/>
      <c r="G40" s="235"/>
    </row>
    <row r="41" spans="1:7" ht="23.25" customHeight="1" x14ac:dyDescent="0.2">
      <c r="B41" s="244" t="s">
        <v>277</v>
      </c>
      <c r="C41" s="237"/>
      <c r="D41" s="235"/>
      <c r="F41" s="235"/>
      <c r="G41" s="235"/>
    </row>
    <row r="42" spans="1:7" ht="37.5" customHeight="1" x14ac:dyDescent="0.2">
      <c r="A42" s="93"/>
      <c r="B42" s="238" t="s">
        <v>1</v>
      </c>
      <c r="C42" s="239" t="s">
        <v>474</v>
      </c>
      <c r="D42" s="235"/>
      <c r="E42" s="151"/>
      <c r="F42" s="150"/>
      <c r="G42" s="235"/>
    </row>
    <row r="43" spans="1:7" ht="19.5" customHeight="1" x14ac:dyDescent="0.2">
      <c r="A43" s="93"/>
      <c r="B43" s="238" t="s">
        <v>6</v>
      </c>
      <c r="C43" s="238" t="s">
        <v>7</v>
      </c>
      <c r="D43" s="235"/>
      <c r="E43" s="220"/>
      <c r="F43" s="149"/>
      <c r="G43" s="235"/>
    </row>
    <row r="44" spans="1:7" ht="23.25" customHeight="1" x14ac:dyDescent="0.2">
      <c r="A44" s="261">
        <v>1</v>
      </c>
      <c r="B44" s="262" t="s">
        <v>428</v>
      </c>
      <c r="C44" s="263">
        <v>9537625</v>
      </c>
      <c r="D44" s="235"/>
      <c r="E44" s="220"/>
      <c r="F44" s="149"/>
      <c r="G44" s="235"/>
    </row>
    <row r="45" spans="1:7" ht="23.25" customHeight="1" x14ac:dyDescent="0.2">
      <c r="A45" s="261">
        <v>2</v>
      </c>
      <c r="B45" s="264" t="s">
        <v>429</v>
      </c>
      <c r="C45" s="265">
        <v>92055</v>
      </c>
      <c r="D45" s="235"/>
      <c r="E45" s="151"/>
      <c r="F45" s="150"/>
      <c r="G45" s="235"/>
    </row>
    <row r="46" spans="1:7" ht="23.25" customHeight="1" x14ac:dyDescent="0.2">
      <c r="A46" s="261">
        <v>3</v>
      </c>
      <c r="B46" s="264" t="s">
        <v>661</v>
      </c>
      <c r="C46" s="265">
        <v>9445570</v>
      </c>
      <c r="D46" s="235"/>
      <c r="E46" s="220"/>
      <c r="F46" s="149"/>
      <c r="G46" s="235"/>
    </row>
    <row r="47" spans="1:7" ht="23.25" customHeight="1" x14ac:dyDescent="0.2">
      <c r="A47" s="261">
        <v>4</v>
      </c>
      <c r="B47" s="262" t="s">
        <v>662</v>
      </c>
      <c r="C47" s="263">
        <v>3484761</v>
      </c>
      <c r="D47" s="235"/>
      <c r="E47" s="220"/>
      <c r="F47" s="149"/>
      <c r="G47" s="235"/>
    </row>
    <row r="48" spans="1:7" ht="23.25" customHeight="1" x14ac:dyDescent="0.2">
      <c r="A48" s="261">
        <v>5</v>
      </c>
      <c r="B48" s="264" t="s">
        <v>430</v>
      </c>
      <c r="C48" s="265">
        <v>-232753765</v>
      </c>
      <c r="D48" s="235"/>
      <c r="E48" s="220"/>
      <c r="F48" s="149"/>
      <c r="G48" s="235"/>
    </row>
    <row r="49" spans="1:7" ht="23.25" customHeight="1" x14ac:dyDescent="0.2">
      <c r="A49" s="261">
        <v>6</v>
      </c>
      <c r="B49" s="264" t="s">
        <v>431</v>
      </c>
      <c r="C49" s="265">
        <v>247082362</v>
      </c>
      <c r="D49" s="235"/>
      <c r="E49" s="220"/>
      <c r="F49" s="149"/>
      <c r="G49" s="235"/>
    </row>
    <row r="50" spans="1:7" ht="23.25" customHeight="1" x14ac:dyDescent="0.2">
      <c r="A50" s="261">
        <v>7</v>
      </c>
      <c r="B50" s="264" t="s">
        <v>432</v>
      </c>
      <c r="C50" s="265">
        <v>-9954060</v>
      </c>
      <c r="D50" s="235"/>
      <c r="E50" s="220"/>
      <c r="F50" s="149"/>
      <c r="G50" s="235"/>
    </row>
    <row r="51" spans="1:7" ht="23.25" customHeight="1" x14ac:dyDescent="0.2">
      <c r="A51" s="261">
        <v>8</v>
      </c>
      <c r="B51" s="264" t="s">
        <v>663</v>
      </c>
      <c r="C51" s="265">
        <v>889776</v>
      </c>
      <c r="D51" s="235"/>
      <c r="E51" s="220"/>
      <c r="F51" s="149"/>
      <c r="G51" s="235"/>
    </row>
    <row r="52" spans="1:7" ht="23.25" customHeight="1" x14ac:dyDescent="0.2">
      <c r="A52" s="261">
        <v>9</v>
      </c>
      <c r="B52" s="264" t="s">
        <v>433</v>
      </c>
      <c r="C52" s="265">
        <v>889776</v>
      </c>
      <c r="D52" s="235"/>
      <c r="E52" s="220"/>
      <c r="F52" s="149"/>
      <c r="G52" s="235"/>
    </row>
    <row r="53" spans="1:7" ht="23.25" customHeight="1" x14ac:dyDescent="0.2">
      <c r="A53" s="261">
        <v>10</v>
      </c>
      <c r="B53" s="262" t="s">
        <v>434</v>
      </c>
      <c r="C53" s="263">
        <v>13022386</v>
      </c>
      <c r="D53" s="235"/>
      <c r="E53" s="151"/>
      <c r="F53" s="150"/>
      <c r="G53" s="235"/>
    </row>
    <row r="54" spans="1:7" ht="23.25" customHeight="1" x14ac:dyDescent="0.2">
      <c r="A54" s="261">
        <v>11</v>
      </c>
      <c r="B54" s="262" t="s">
        <v>665</v>
      </c>
      <c r="C54" s="263">
        <v>13022386</v>
      </c>
      <c r="D54" s="235"/>
      <c r="E54" s="151"/>
      <c r="F54" s="150"/>
      <c r="G54" s="235"/>
    </row>
    <row r="55" spans="1:7" ht="23.25" customHeight="1" x14ac:dyDescent="0.2">
      <c r="B55" s="360"/>
      <c r="C55" s="361"/>
      <c r="D55" s="235"/>
      <c r="F55" s="235"/>
      <c r="G55" s="235"/>
    </row>
    <row r="56" spans="1:7" ht="23.25" customHeight="1" x14ac:dyDescent="0.2">
      <c r="B56" s="244" t="s">
        <v>425</v>
      </c>
      <c r="C56" s="160"/>
      <c r="D56" s="235"/>
      <c r="F56" s="235"/>
      <c r="G56" s="235"/>
    </row>
    <row r="57" spans="1:7" ht="23.25" customHeight="1" x14ac:dyDescent="0.2">
      <c r="A57" s="93"/>
      <c r="B57" s="238" t="s">
        <v>1</v>
      </c>
      <c r="C57" s="239" t="s">
        <v>474</v>
      </c>
      <c r="D57" s="235"/>
      <c r="F57" s="235"/>
      <c r="G57" s="235"/>
    </row>
    <row r="58" spans="1:7" ht="23.25" customHeight="1" x14ac:dyDescent="0.2">
      <c r="A58" s="93"/>
      <c r="B58" s="238" t="s">
        <v>6</v>
      </c>
      <c r="C58" s="238" t="s">
        <v>7</v>
      </c>
      <c r="D58" s="235"/>
      <c r="F58" s="235"/>
      <c r="G58" s="235"/>
    </row>
    <row r="59" spans="1:7" ht="23.25" customHeight="1" x14ac:dyDescent="0.2">
      <c r="A59" s="93">
        <v>1</v>
      </c>
      <c r="B59" s="262" t="s">
        <v>428</v>
      </c>
      <c r="C59" s="263">
        <v>8192170</v>
      </c>
      <c r="D59" s="235"/>
      <c r="F59" s="235"/>
      <c r="G59" s="235"/>
    </row>
    <row r="60" spans="1:7" ht="23.25" customHeight="1" x14ac:dyDescent="0.2">
      <c r="A60" s="93">
        <v>2</v>
      </c>
      <c r="B60" s="264" t="s">
        <v>429</v>
      </c>
      <c r="C60" s="265">
        <v>488770</v>
      </c>
      <c r="D60" s="235"/>
      <c r="F60" s="235"/>
      <c r="G60" s="235"/>
    </row>
    <row r="61" spans="1:7" ht="23.25" customHeight="1" x14ac:dyDescent="0.2">
      <c r="A61" s="93">
        <v>3</v>
      </c>
      <c r="B61" s="264" t="s">
        <v>661</v>
      </c>
      <c r="C61" s="265">
        <v>7703400</v>
      </c>
      <c r="D61" s="235"/>
      <c r="F61" s="235"/>
      <c r="G61" s="235"/>
    </row>
    <row r="62" spans="1:7" ht="23.25" customHeight="1" x14ac:dyDescent="0.2">
      <c r="A62" s="93">
        <v>4</v>
      </c>
      <c r="B62" s="262" t="s">
        <v>662</v>
      </c>
      <c r="C62" s="263">
        <v>-5587320</v>
      </c>
      <c r="D62" s="235"/>
      <c r="F62" s="235"/>
      <c r="G62" s="235"/>
    </row>
    <row r="63" spans="1:7" ht="23.25" customHeight="1" x14ac:dyDescent="0.2">
      <c r="A63" s="93">
        <v>5</v>
      </c>
      <c r="B63" s="264" t="s">
        <v>430</v>
      </c>
      <c r="C63" s="265">
        <v>-124133993</v>
      </c>
      <c r="D63" s="235"/>
      <c r="F63" s="235"/>
      <c r="G63" s="235"/>
    </row>
    <row r="64" spans="1:7" ht="23.25" customHeight="1" x14ac:dyDescent="0.2">
      <c r="A64" s="93">
        <v>6</v>
      </c>
      <c r="B64" s="264" t="s">
        <v>431</v>
      </c>
      <c r="C64" s="265">
        <v>128246543</v>
      </c>
      <c r="D64" s="235"/>
      <c r="F64" s="235"/>
      <c r="G64" s="235"/>
    </row>
    <row r="65" spans="1:15" ht="23.25" customHeight="1" x14ac:dyDescent="0.2">
      <c r="A65" s="93">
        <v>7</v>
      </c>
      <c r="B65" s="264" t="s">
        <v>432</v>
      </c>
      <c r="C65" s="265">
        <v>-8257220</v>
      </c>
      <c r="D65" s="235"/>
      <c r="F65" s="235"/>
      <c r="G65" s="235"/>
    </row>
    <row r="66" spans="1:15" ht="23.25" customHeight="1" x14ac:dyDescent="0.2">
      <c r="A66" s="93">
        <v>8</v>
      </c>
      <c r="B66" s="264" t="s">
        <v>663</v>
      </c>
      <c r="C66" s="265">
        <v>1442650</v>
      </c>
      <c r="D66" s="235"/>
      <c r="F66" s="235"/>
      <c r="G66" s="235"/>
    </row>
    <row r="67" spans="1:15" ht="23.25" customHeight="1" x14ac:dyDescent="0.2">
      <c r="A67" s="93">
        <v>9</v>
      </c>
      <c r="B67" s="264" t="s">
        <v>433</v>
      </c>
      <c r="C67" s="265">
        <v>1442650</v>
      </c>
      <c r="D67" s="235"/>
      <c r="F67" s="235"/>
      <c r="G67" s="235"/>
    </row>
    <row r="68" spans="1:15" ht="23.25" customHeight="1" x14ac:dyDescent="0.2">
      <c r="A68" s="93">
        <v>10</v>
      </c>
      <c r="B68" s="262" t="s">
        <v>434</v>
      </c>
      <c r="C68" s="263">
        <v>2604850</v>
      </c>
      <c r="D68" s="235"/>
      <c r="F68" s="235"/>
      <c r="G68" s="235"/>
    </row>
    <row r="69" spans="1:15" ht="23.25" customHeight="1" x14ac:dyDescent="0.2">
      <c r="A69" s="93">
        <v>11</v>
      </c>
      <c r="B69" s="262" t="s">
        <v>665</v>
      </c>
      <c r="C69" s="263">
        <v>2604850</v>
      </c>
      <c r="D69" s="235"/>
      <c r="F69" s="235"/>
      <c r="G69" s="235"/>
    </row>
    <row r="70" spans="1:15" ht="23.25" customHeight="1" x14ac:dyDescent="0.3">
      <c r="B70" s="236"/>
      <c r="C70" s="237"/>
      <c r="D70" s="235"/>
      <c r="F70" s="235"/>
      <c r="G70" s="235"/>
    </row>
    <row r="71" spans="1:15" ht="14.25" x14ac:dyDescent="0.2">
      <c r="B71" s="164"/>
      <c r="C71" s="160"/>
      <c r="D71" s="97"/>
      <c r="E71" s="97"/>
      <c r="F71" s="97"/>
      <c r="G71" s="97"/>
      <c r="H71" s="97"/>
    </row>
    <row r="72" spans="1:15" ht="15.75" x14ac:dyDescent="0.25">
      <c r="B72" s="247" t="s">
        <v>667</v>
      </c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1:15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1" t="s">
        <v>83</v>
      </c>
    </row>
    <row r="74" spans="1:15" ht="15" x14ac:dyDescent="0.2">
      <c r="B74" s="241" t="s">
        <v>1</v>
      </c>
      <c r="C74" s="215" t="s">
        <v>412</v>
      </c>
      <c r="D74" s="215" t="s">
        <v>413</v>
      </c>
      <c r="E74" s="215" t="s">
        <v>414</v>
      </c>
      <c r="F74" s="215" t="s">
        <v>415</v>
      </c>
      <c r="G74" s="215" t="s">
        <v>416</v>
      </c>
      <c r="H74" s="215" t="s">
        <v>417</v>
      </c>
      <c r="I74" s="215" t="s">
        <v>418</v>
      </c>
      <c r="J74" s="215" t="s">
        <v>419</v>
      </c>
      <c r="K74" s="215" t="s">
        <v>420</v>
      </c>
      <c r="L74" s="215" t="s">
        <v>421</v>
      </c>
      <c r="M74" s="215" t="s">
        <v>422</v>
      </c>
      <c r="N74" s="215" t="s">
        <v>423</v>
      </c>
      <c r="O74" s="216" t="s">
        <v>84</v>
      </c>
    </row>
    <row r="75" spans="1:15" ht="14.25" x14ac:dyDescent="0.2">
      <c r="B75" s="242" t="s">
        <v>6</v>
      </c>
      <c r="C75" s="12" t="s">
        <v>7</v>
      </c>
      <c r="D75" s="12" t="s">
        <v>8</v>
      </c>
      <c r="E75" s="12" t="s">
        <v>9</v>
      </c>
      <c r="F75" s="12" t="s">
        <v>10</v>
      </c>
      <c r="G75" s="12" t="s">
        <v>11</v>
      </c>
      <c r="H75" s="12" t="s">
        <v>12</v>
      </c>
      <c r="I75" s="12" t="s">
        <v>13</v>
      </c>
      <c r="J75" s="12" t="s">
        <v>14</v>
      </c>
      <c r="K75" s="12" t="s">
        <v>15</v>
      </c>
      <c r="L75" s="12" t="s">
        <v>16</v>
      </c>
      <c r="M75" s="12" t="s">
        <v>17</v>
      </c>
      <c r="N75" s="12" t="s">
        <v>18</v>
      </c>
      <c r="O75" s="12" t="s">
        <v>77</v>
      </c>
    </row>
    <row r="76" spans="1:15" x14ac:dyDescent="0.2">
      <c r="A76" s="1">
        <v>1</v>
      </c>
      <c r="B76" s="127" t="s">
        <v>424</v>
      </c>
      <c r="C76" s="217">
        <f>O76/12</f>
        <v>69181069.416666672</v>
      </c>
      <c r="D76" s="217">
        <f>O76/12</f>
        <v>69181069.416666672</v>
      </c>
      <c r="E76" s="217">
        <f>O76/12</f>
        <v>69181069.416666672</v>
      </c>
      <c r="F76" s="217">
        <f>O76/12</f>
        <v>69181069.416666672</v>
      </c>
      <c r="G76" s="217">
        <f>O76/12</f>
        <v>69181069.416666672</v>
      </c>
      <c r="H76" s="217">
        <f>O76/12</f>
        <v>69181069.416666672</v>
      </c>
      <c r="I76" s="217">
        <f>O76/12</f>
        <v>69181069.416666672</v>
      </c>
      <c r="J76" s="217">
        <f>O76/12</f>
        <v>69181069.416666672</v>
      </c>
      <c r="K76" s="217">
        <f>O76/12</f>
        <v>69181069.416666672</v>
      </c>
      <c r="L76" s="217">
        <f>O76/12</f>
        <v>69181069.416666672</v>
      </c>
      <c r="M76" s="217">
        <f>O76/12</f>
        <v>69181069.416666672</v>
      </c>
      <c r="N76" s="217">
        <f>O76/12</f>
        <v>69181069.416666672</v>
      </c>
      <c r="O76" s="218">
        <f>'1 bevétel-kiadás'!D64</f>
        <v>830172833</v>
      </c>
    </row>
    <row r="77" spans="1:15" x14ac:dyDescent="0.2">
      <c r="A77" s="1">
        <v>2</v>
      </c>
      <c r="B77" s="127" t="s">
        <v>425</v>
      </c>
      <c r="C77" s="217">
        <f t="shared" ref="C77:C79" si="0">O77/12</f>
        <v>10687211.916666666</v>
      </c>
      <c r="D77" s="217">
        <f t="shared" ref="D77:D79" si="1">O77/12</f>
        <v>10687211.916666666</v>
      </c>
      <c r="E77" s="217">
        <f t="shared" ref="E77:E79" si="2">O77/12</f>
        <v>10687211.916666666</v>
      </c>
      <c r="F77" s="217">
        <f t="shared" ref="F77:F79" si="3">O77/12</f>
        <v>10687211.916666666</v>
      </c>
      <c r="G77" s="217">
        <f t="shared" ref="G77:G79" si="4">O77/12</f>
        <v>10687211.916666666</v>
      </c>
      <c r="H77" s="217">
        <f t="shared" ref="H77:H79" si="5">O77/12</f>
        <v>10687211.916666666</v>
      </c>
      <c r="I77" s="217">
        <f t="shared" ref="I77:I79" si="6">O77/12</f>
        <v>10687211.916666666</v>
      </c>
      <c r="J77" s="217">
        <f t="shared" ref="J77:J79" si="7">O77/12</f>
        <v>10687211.916666666</v>
      </c>
      <c r="K77" s="217">
        <f t="shared" ref="K77:K79" si="8">O77/12</f>
        <v>10687211.916666666</v>
      </c>
      <c r="L77" s="217">
        <f t="shared" ref="L77:L79" si="9">O77/12</f>
        <v>10687211.916666666</v>
      </c>
      <c r="M77" s="217">
        <f t="shared" ref="M77:M79" si="10">O77/12</f>
        <v>10687211.916666666</v>
      </c>
      <c r="N77" s="217">
        <f t="shared" ref="N77:N79" si="11">O77/12</f>
        <v>10687211.916666666</v>
      </c>
      <c r="O77" s="218">
        <f>'1 bevétel-kiadás'!G64</f>
        <v>128246543</v>
      </c>
    </row>
    <row r="78" spans="1:15" ht="25.5" x14ac:dyDescent="0.2">
      <c r="A78" s="1">
        <v>3</v>
      </c>
      <c r="B78" s="127" t="s">
        <v>426</v>
      </c>
      <c r="C78" s="217">
        <f t="shared" si="0"/>
        <v>40979710.25</v>
      </c>
      <c r="D78" s="217">
        <f t="shared" si="1"/>
        <v>40979710.25</v>
      </c>
      <c r="E78" s="217">
        <f t="shared" si="2"/>
        <v>40979710.25</v>
      </c>
      <c r="F78" s="217">
        <f t="shared" si="3"/>
        <v>40979710.25</v>
      </c>
      <c r="G78" s="217">
        <f t="shared" si="4"/>
        <v>40979710.25</v>
      </c>
      <c r="H78" s="217">
        <f t="shared" si="5"/>
        <v>40979710.25</v>
      </c>
      <c r="I78" s="217">
        <f t="shared" si="6"/>
        <v>40979710.25</v>
      </c>
      <c r="J78" s="217">
        <f t="shared" si="7"/>
        <v>40979710.25</v>
      </c>
      <c r="K78" s="217">
        <f t="shared" si="8"/>
        <v>40979710.25</v>
      </c>
      <c r="L78" s="217">
        <f t="shared" si="9"/>
        <v>40979710.25</v>
      </c>
      <c r="M78" s="217">
        <f t="shared" si="10"/>
        <v>40979710.25</v>
      </c>
      <c r="N78" s="217">
        <f t="shared" si="11"/>
        <v>40979710.25</v>
      </c>
      <c r="O78" s="218">
        <f>'1 bevétel-kiadás'!J64</f>
        <v>491756523</v>
      </c>
    </row>
    <row r="79" spans="1:15" x14ac:dyDescent="0.2">
      <c r="A79" s="1">
        <v>4</v>
      </c>
      <c r="B79" s="127" t="s">
        <v>277</v>
      </c>
      <c r="C79" s="217">
        <f t="shared" si="0"/>
        <v>20590196.833333332</v>
      </c>
      <c r="D79" s="217">
        <f t="shared" si="1"/>
        <v>20590196.833333332</v>
      </c>
      <c r="E79" s="217">
        <f t="shared" si="2"/>
        <v>20590196.833333332</v>
      </c>
      <c r="F79" s="217">
        <f t="shared" si="3"/>
        <v>20590196.833333332</v>
      </c>
      <c r="G79" s="217">
        <f t="shared" si="4"/>
        <v>20590196.833333332</v>
      </c>
      <c r="H79" s="217">
        <f t="shared" si="5"/>
        <v>20590196.833333332</v>
      </c>
      <c r="I79" s="217">
        <f t="shared" si="6"/>
        <v>20590196.833333332</v>
      </c>
      <c r="J79" s="217">
        <f t="shared" si="7"/>
        <v>20590196.833333332</v>
      </c>
      <c r="K79" s="217">
        <f t="shared" si="8"/>
        <v>20590196.833333332</v>
      </c>
      <c r="L79" s="217">
        <f t="shared" si="9"/>
        <v>20590196.833333332</v>
      </c>
      <c r="M79" s="217">
        <f t="shared" si="10"/>
        <v>20590196.833333332</v>
      </c>
      <c r="N79" s="217">
        <f t="shared" si="11"/>
        <v>20590196.833333332</v>
      </c>
      <c r="O79" s="218">
        <f>'1 bevétel-kiadás'!M64</f>
        <v>247082362</v>
      </c>
    </row>
    <row r="80" spans="1:15" x14ac:dyDescent="0.2">
      <c r="A80" s="1">
        <v>5</v>
      </c>
      <c r="B80" s="178" t="s">
        <v>427</v>
      </c>
      <c r="C80" s="219">
        <f t="shared" ref="C80:O80" si="12">SUM(C76:C79)</f>
        <v>141438188.41666669</v>
      </c>
      <c r="D80" s="219">
        <f t="shared" si="12"/>
        <v>141438188.41666669</v>
      </c>
      <c r="E80" s="219">
        <f t="shared" si="12"/>
        <v>141438188.41666669</v>
      </c>
      <c r="F80" s="219">
        <f t="shared" si="12"/>
        <v>141438188.41666669</v>
      </c>
      <c r="G80" s="219">
        <f t="shared" si="12"/>
        <v>141438188.41666669</v>
      </c>
      <c r="H80" s="219">
        <f t="shared" si="12"/>
        <v>141438188.41666669</v>
      </c>
      <c r="I80" s="219">
        <f t="shared" si="12"/>
        <v>141438188.41666669</v>
      </c>
      <c r="J80" s="219">
        <f t="shared" si="12"/>
        <v>141438188.41666669</v>
      </c>
      <c r="K80" s="219">
        <f t="shared" si="12"/>
        <v>141438188.41666669</v>
      </c>
      <c r="L80" s="219">
        <f t="shared" si="12"/>
        <v>141438188.41666669</v>
      </c>
      <c r="M80" s="219">
        <f t="shared" si="12"/>
        <v>141438188.41666669</v>
      </c>
      <c r="N80" s="219">
        <f t="shared" si="12"/>
        <v>141438188.41666669</v>
      </c>
      <c r="O80" s="219">
        <f t="shared" si="12"/>
        <v>1697258261</v>
      </c>
    </row>
    <row r="81" spans="2:7" ht="14.25" x14ac:dyDescent="0.2">
      <c r="B81" s="243"/>
      <c r="C81" s="97"/>
      <c r="D81" s="97"/>
      <c r="E81" s="97"/>
      <c r="F81" s="97"/>
      <c r="G81" s="97"/>
    </row>
    <row r="82" spans="2:7" ht="14.25" x14ac:dyDescent="0.2">
      <c r="B82" s="243"/>
      <c r="C82" s="97"/>
      <c r="D82" s="97"/>
      <c r="E82" s="97"/>
      <c r="F82" s="97"/>
      <c r="G82" s="97"/>
    </row>
    <row r="83" spans="2:7" ht="14.25" x14ac:dyDescent="0.2">
      <c r="B83" s="243"/>
      <c r="C83" s="97"/>
      <c r="D83" s="97"/>
      <c r="E83" s="97"/>
      <c r="F83" s="97"/>
      <c r="G83" s="97"/>
    </row>
    <row r="84" spans="2:7" ht="14.25" x14ac:dyDescent="0.2">
      <c r="B84" s="243"/>
      <c r="C84" s="97"/>
      <c r="D84" s="97"/>
      <c r="E84" s="97"/>
      <c r="F84" s="97"/>
      <c r="G84" s="97"/>
    </row>
    <row r="85" spans="2:7" ht="14.25" x14ac:dyDescent="0.2">
      <c r="B85" s="243"/>
      <c r="C85" s="97"/>
      <c r="D85" s="97"/>
      <c r="E85" s="97"/>
      <c r="F85" s="97"/>
      <c r="G85" s="97"/>
    </row>
    <row r="86" spans="2:7" ht="14.25" x14ac:dyDescent="0.2">
      <c r="B86" s="243"/>
      <c r="C86" s="97"/>
      <c r="D86" s="97"/>
      <c r="E86" s="97"/>
      <c r="F86" s="97"/>
      <c r="G86" s="97"/>
    </row>
    <row r="87" spans="2:7" ht="14.25" x14ac:dyDescent="0.2">
      <c r="B87" s="243"/>
      <c r="C87" s="97"/>
      <c r="D87" s="97"/>
      <c r="E87" s="97"/>
      <c r="F87" s="97"/>
      <c r="G87" s="97"/>
    </row>
  </sheetData>
  <mergeCells count="2">
    <mergeCell ref="B3:C3"/>
    <mergeCell ref="B2:G2"/>
  </mergeCells>
  <pageMargins left="0.19685039370078741" right="0.27559055118110237" top="0.74803149606299213" bottom="0.74803149606299213" header="0.31496062992125984" footer="0.31496062992125984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view="pageBreakPreview" zoomScale="75" zoomScaleSheetLayoutView="75" workbookViewId="0">
      <selection activeCell="C1" sqref="C1"/>
    </sheetView>
  </sheetViews>
  <sheetFormatPr defaultColWidth="8.85546875" defaultRowHeight="12.75" x14ac:dyDescent="0.2"/>
  <cols>
    <col min="1" max="1" width="5.140625" style="1" customWidth="1"/>
    <col min="2" max="2" width="67.140625" style="1" customWidth="1"/>
    <col min="3" max="3" width="15.28515625" style="1" customWidth="1"/>
    <col min="4" max="4" width="15.85546875" style="1" customWidth="1"/>
    <col min="5" max="5" width="22.28515625" style="1" customWidth="1"/>
    <col min="6" max="6" width="16.28515625" style="1" customWidth="1"/>
    <col min="7" max="7" width="19.7109375" style="1" customWidth="1"/>
    <col min="8" max="16384" width="8.85546875" style="1"/>
  </cols>
  <sheetData>
    <row r="1" spans="1:7" x14ac:dyDescent="0.2">
      <c r="C1" s="1" t="s">
        <v>721</v>
      </c>
      <c r="F1" s="124"/>
    </row>
    <row r="2" spans="1:7" ht="27.75" customHeight="1" x14ac:dyDescent="0.25">
      <c r="B2" s="379" t="s">
        <v>659</v>
      </c>
      <c r="C2" s="381"/>
      <c r="D2" s="381"/>
      <c r="E2" s="381"/>
      <c r="F2" s="382"/>
      <c r="G2" s="382"/>
    </row>
    <row r="3" spans="1:7" ht="23.25" customHeight="1" x14ac:dyDescent="0.25">
      <c r="B3" s="379" t="s">
        <v>668</v>
      </c>
      <c r="C3" s="381"/>
      <c r="D3" s="381"/>
      <c r="E3" s="381"/>
      <c r="F3" s="382"/>
      <c r="G3" s="382"/>
    </row>
    <row r="4" spans="1:7" ht="23.25" customHeight="1" x14ac:dyDescent="0.3">
      <c r="B4" s="94"/>
      <c r="C4" s="98"/>
      <c r="D4" s="98"/>
      <c r="E4" s="98"/>
      <c r="F4" s="124"/>
    </row>
    <row r="5" spans="1:7" x14ac:dyDescent="0.2">
      <c r="F5" s="124"/>
    </row>
    <row r="6" spans="1:7" x14ac:dyDescent="0.2">
      <c r="C6" s="124" t="s">
        <v>83</v>
      </c>
      <c r="D6" s="124"/>
    </row>
    <row r="7" spans="1:7" ht="14.25" x14ac:dyDescent="0.2">
      <c r="B7" s="95" t="s">
        <v>1</v>
      </c>
      <c r="C7" s="95" t="s">
        <v>161</v>
      </c>
      <c r="D7" s="97"/>
    </row>
    <row r="8" spans="1:7" ht="14.25" x14ac:dyDescent="0.2">
      <c r="B8" s="95" t="s">
        <v>172</v>
      </c>
      <c r="C8" s="95" t="s">
        <v>7</v>
      </c>
      <c r="D8" s="97"/>
    </row>
    <row r="9" spans="1:7" ht="14.25" x14ac:dyDescent="0.2">
      <c r="A9" s="190">
        <v>1</v>
      </c>
      <c r="B9" s="264" t="s">
        <v>162</v>
      </c>
      <c r="C9" s="265">
        <v>906138914</v>
      </c>
      <c r="D9" s="97"/>
    </row>
    <row r="10" spans="1:7" ht="14.25" x14ac:dyDescent="0.2">
      <c r="A10" s="190">
        <v>2</v>
      </c>
      <c r="B10" s="264" t="s">
        <v>163</v>
      </c>
      <c r="C10" s="265">
        <v>461627803</v>
      </c>
      <c r="D10" s="97"/>
    </row>
    <row r="11" spans="1:7" ht="14.25" x14ac:dyDescent="0.2">
      <c r="A11" s="190">
        <v>3</v>
      </c>
      <c r="B11" s="262" t="s">
        <v>164</v>
      </c>
      <c r="C11" s="263">
        <v>444511111</v>
      </c>
      <c r="D11" s="97"/>
    </row>
    <row r="12" spans="1:7" ht="14.25" x14ac:dyDescent="0.2">
      <c r="A12" s="190">
        <v>4</v>
      </c>
      <c r="B12" s="264" t="s">
        <v>165</v>
      </c>
      <c r="C12" s="265">
        <v>283871138</v>
      </c>
      <c r="D12" s="97"/>
    </row>
    <row r="13" spans="1:7" ht="14.25" x14ac:dyDescent="0.2">
      <c r="A13" s="190">
        <v>5</v>
      </c>
      <c r="B13" s="264" t="s">
        <v>166</v>
      </c>
      <c r="C13" s="265">
        <v>563436504</v>
      </c>
      <c r="D13" s="97"/>
    </row>
    <row r="14" spans="1:7" ht="14.25" x14ac:dyDescent="0.2">
      <c r="A14" s="190">
        <v>6</v>
      </c>
      <c r="B14" s="262" t="s">
        <v>167</v>
      </c>
      <c r="C14" s="263">
        <v>-279565366</v>
      </c>
      <c r="D14" s="97"/>
    </row>
    <row r="15" spans="1:7" ht="14.25" x14ac:dyDescent="0.2">
      <c r="A15" s="190">
        <v>7</v>
      </c>
      <c r="B15" s="262" t="s">
        <v>168</v>
      </c>
      <c r="C15" s="263">
        <v>164945745</v>
      </c>
      <c r="D15" s="97"/>
    </row>
    <row r="16" spans="1:7" ht="14.25" x14ac:dyDescent="0.2">
      <c r="A16" s="190">
        <v>8</v>
      </c>
      <c r="B16" s="262" t="s">
        <v>169</v>
      </c>
      <c r="C16" s="263">
        <v>164945745</v>
      </c>
      <c r="D16" s="97"/>
    </row>
    <row r="17" spans="1:8" ht="14.25" x14ac:dyDescent="0.2">
      <c r="A17" s="190">
        <v>9</v>
      </c>
      <c r="B17" s="262" t="s">
        <v>170</v>
      </c>
      <c r="C17" s="263">
        <v>164945745</v>
      </c>
      <c r="D17" s="97"/>
    </row>
    <row r="18" spans="1:8" ht="14.25" x14ac:dyDescent="0.2">
      <c r="B18" s="164"/>
      <c r="C18" s="160"/>
      <c r="D18" s="97"/>
      <c r="E18" s="97"/>
      <c r="F18" s="97"/>
      <c r="G18" s="97"/>
      <c r="H18" s="97"/>
    </row>
    <row r="19" spans="1:8" ht="14.25" x14ac:dyDescent="0.2">
      <c r="B19" s="95" t="s">
        <v>1</v>
      </c>
      <c r="C19" s="95" t="s">
        <v>373</v>
      </c>
      <c r="D19" s="149"/>
      <c r="E19" s="97"/>
      <c r="F19" s="97"/>
      <c r="G19" s="97"/>
      <c r="H19" s="97"/>
    </row>
    <row r="20" spans="1:8" ht="14.25" x14ac:dyDescent="0.2">
      <c r="B20" s="95" t="s">
        <v>172</v>
      </c>
      <c r="C20" s="95" t="s">
        <v>7</v>
      </c>
      <c r="D20" s="149"/>
      <c r="E20" s="97"/>
      <c r="F20" s="97"/>
      <c r="G20" s="97"/>
      <c r="H20" s="97"/>
    </row>
    <row r="21" spans="1:8" ht="14.25" x14ac:dyDescent="0.2">
      <c r="A21" s="1">
        <v>1</v>
      </c>
      <c r="B21" s="264" t="s">
        <v>162</v>
      </c>
      <c r="C21" s="265">
        <v>417768700</v>
      </c>
      <c r="D21" s="150"/>
      <c r="E21" s="97"/>
      <c r="F21" s="97"/>
      <c r="G21" s="97"/>
      <c r="H21" s="97"/>
    </row>
    <row r="22" spans="1:8" ht="14.25" x14ac:dyDescent="0.2">
      <c r="A22" s="1">
        <v>2</v>
      </c>
      <c r="B22" s="264" t="s">
        <v>163</v>
      </c>
      <c r="C22" s="265">
        <v>465655377</v>
      </c>
      <c r="D22" s="149"/>
      <c r="E22" s="97"/>
      <c r="F22" s="97"/>
      <c r="G22" s="97"/>
      <c r="H22" s="97"/>
    </row>
    <row r="23" spans="1:8" ht="14.25" x14ac:dyDescent="0.2">
      <c r="A23" s="1">
        <v>3</v>
      </c>
      <c r="B23" s="262" t="s">
        <v>164</v>
      </c>
      <c r="C23" s="263">
        <v>-47886677</v>
      </c>
      <c r="D23" s="150"/>
      <c r="E23" s="97"/>
      <c r="F23" s="97"/>
      <c r="G23" s="97"/>
      <c r="H23" s="97"/>
    </row>
    <row r="24" spans="1:8" ht="14.25" x14ac:dyDescent="0.2">
      <c r="A24" s="1">
        <v>4</v>
      </c>
      <c r="B24" s="264" t="s">
        <v>165</v>
      </c>
      <c r="C24" s="265">
        <v>73392031</v>
      </c>
      <c r="D24" s="150"/>
      <c r="E24" s="97"/>
      <c r="F24" s="97"/>
      <c r="G24" s="97"/>
      <c r="H24" s="97"/>
    </row>
    <row r="25" spans="1:8" ht="14.25" x14ac:dyDescent="0.2">
      <c r="A25" s="1">
        <v>5</v>
      </c>
      <c r="B25" s="262" t="s">
        <v>167</v>
      </c>
      <c r="C25" s="263">
        <v>73392031</v>
      </c>
      <c r="D25" s="150"/>
      <c r="E25" s="97"/>
      <c r="F25" s="97"/>
      <c r="G25" s="97"/>
      <c r="H25" s="97"/>
    </row>
    <row r="26" spans="1:8" ht="14.25" x14ac:dyDescent="0.2">
      <c r="A26" s="1">
        <v>6</v>
      </c>
      <c r="B26" s="262" t="s">
        <v>168</v>
      </c>
      <c r="C26" s="263">
        <v>25505354</v>
      </c>
      <c r="D26" s="150"/>
      <c r="E26" s="97"/>
      <c r="F26" s="97"/>
      <c r="G26" s="97"/>
      <c r="H26" s="97"/>
    </row>
    <row r="27" spans="1:8" ht="14.25" x14ac:dyDescent="0.2">
      <c r="A27" s="1">
        <v>7</v>
      </c>
      <c r="B27" s="262" t="s">
        <v>169</v>
      </c>
      <c r="C27" s="263">
        <v>25505354</v>
      </c>
      <c r="D27" s="97"/>
      <c r="E27" s="97"/>
      <c r="F27" s="97"/>
      <c r="G27" s="97"/>
      <c r="H27" s="97"/>
    </row>
    <row r="28" spans="1:8" ht="14.25" x14ac:dyDescent="0.2">
      <c r="A28" s="1">
        <v>8</v>
      </c>
      <c r="B28" s="262" t="s">
        <v>170</v>
      </c>
      <c r="C28" s="263">
        <v>25505354</v>
      </c>
      <c r="D28" s="97"/>
      <c r="E28" s="97"/>
      <c r="F28" s="97"/>
      <c r="G28" s="97"/>
      <c r="H28" s="97"/>
    </row>
    <row r="29" spans="1:8" ht="14.25" x14ac:dyDescent="0.2">
      <c r="B29" s="151"/>
      <c r="C29" s="150"/>
      <c r="D29" s="97"/>
      <c r="E29" s="97"/>
      <c r="F29" s="97"/>
      <c r="G29" s="97"/>
      <c r="H29" s="97"/>
    </row>
    <row r="30" spans="1:8" ht="14.25" x14ac:dyDescent="0.2">
      <c r="B30" s="95" t="s">
        <v>1</v>
      </c>
      <c r="C30" s="95" t="s">
        <v>374</v>
      </c>
      <c r="D30" s="97"/>
      <c r="E30" s="97"/>
      <c r="F30" s="97"/>
      <c r="G30" s="97"/>
      <c r="H30" s="97"/>
    </row>
    <row r="31" spans="1:8" ht="14.25" x14ac:dyDescent="0.2">
      <c r="B31" s="95" t="s">
        <v>172</v>
      </c>
      <c r="C31" s="95" t="s">
        <v>7</v>
      </c>
      <c r="D31" s="97"/>
      <c r="E31" s="97"/>
      <c r="F31" s="97"/>
      <c r="G31" s="97"/>
      <c r="H31" s="97"/>
    </row>
    <row r="32" spans="1:8" ht="14.25" x14ac:dyDescent="0.2">
      <c r="A32" s="1">
        <v>1</v>
      </c>
      <c r="B32" s="264" t="s">
        <v>162</v>
      </c>
      <c r="C32" s="265">
        <v>57103292</v>
      </c>
      <c r="D32" s="97"/>
      <c r="E32" s="97"/>
      <c r="F32" s="97"/>
      <c r="G32" s="97"/>
      <c r="H32" s="97"/>
    </row>
    <row r="33" spans="1:8" ht="14.25" x14ac:dyDescent="0.2">
      <c r="A33" s="1">
        <v>2</v>
      </c>
      <c r="B33" s="264" t="s">
        <v>163</v>
      </c>
      <c r="C33" s="265">
        <v>232753765</v>
      </c>
      <c r="D33" s="97"/>
      <c r="E33" s="97"/>
      <c r="F33" s="97"/>
      <c r="G33" s="97"/>
      <c r="H33" s="97"/>
    </row>
    <row r="34" spans="1:8" ht="14.25" x14ac:dyDescent="0.2">
      <c r="A34" s="1">
        <v>3</v>
      </c>
      <c r="B34" s="262" t="s">
        <v>164</v>
      </c>
      <c r="C34" s="263">
        <v>-175650473</v>
      </c>
      <c r="D34" s="97"/>
      <c r="E34" s="97"/>
      <c r="F34" s="97"/>
      <c r="G34" s="97"/>
      <c r="H34" s="97"/>
    </row>
    <row r="35" spans="1:8" ht="14.25" x14ac:dyDescent="0.2">
      <c r="A35" s="1">
        <v>4</v>
      </c>
      <c r="B35" s="264" t="s">
        <v>165</v>
      </c>
      <c r="C35" s="265">
        <v>189979070</v>
      </c>
      <c r="D35" s="97"/>
      <c r="E35" s="97"/>
      <c r="F35" s="97"/>
      <c r="G35" s="97"/>
      <c r="H35" s="97"/>
    </row>
    <row r="36" spans="1:8" ht="14.25" x14ac:dyDescent="0.2">
      <c r="A36" s="1">
        <v>5</v>
      </c>
      <c r="B36" s="262" t="s">
        <v>167</v>
      </c>
      <c r="C36" s="263">
        <v>189979070</v>
      </c>
      <c r="D36" s="97"/>
      <c r="E36" s="97"/>
      <c r="F36" s="97"/>
      <c r="G36" s="97"/>
      <c r="H36" s="97"/>
    </row>
    <row r="37" spans="1:8" ht="14.25" x14ac:dyDescent="0.2">
      <c r="A37" s="1">
        <v>6</v>
      </c>
      <c r="B37" s="262" t="s">
        <v>168</v>
      </c>
      <c r="C37" s="263">
        <v>14328597</v>
      </c>
      <c r="D37" s="97"/>
      <c r="E37" s="97"/>
      <c r="F37" s="97"/>
      <c r="G37" s="97"/>
      <c r="H37" s="97"/>
    </row>
    <row r="38" spans="1:8" ht="14.25" x14ac:dyDescent="0.2">
      <c r="A38" s="1">
        <v>7</v>
      </c>
      <c r="B38" s="262" t="s">
        <v>169</v>
      </c>
      <c r="C38" s="263">
        <v>14328597</v>
      </c>
      <c r="D38" s="97"/>
      <c r="E38" s="97"/>
      <c r="F38" s="97"/>
      <c r="G38" s="97"/>
      <c r="H38" s="97"/>
    </row>
    <row r="39" spans="1:8" ht="14.25" x14ac:dyDescent="0.2">
      <c r="A39" s="1">
        <v>8</v>
      </c>
      <c r="B39" s="262" t="s">
        <v>170</v>
      </c>
      <c r="C39" s="263">
        <v>14328597</v>
      </c>
      <c r="D39" s="97"/>
      <c r="E39" s="97"/>
      <c r="F39" s="97"/>
      <c r="G39" s="97"/>
      <c r="H39" s="97"/>
    </row>
    <row r="40" spans="1:8" ht="14.25" x14ac:dyDescent="0.2">
      <c r="B40" s="97"/>
      <c r="C40" s="97"/>
      <c r="D40" s="97"/>
      <c r="E40" s="97"/>
      <c r="F40" s="97"/>
      <c r="G40" s="97"/>
      <c r="H40" s="97"/>
    </row>
    <row r="41" spans="1:8" ht="14.25" x14ac:dyDescent="0.2">
      <c r="B41" s="95" t="s">
        <v>1</v>
      </c>
      <c r="C41" s="95" t="s">
        <v>375</v>
      </c>
      <c r="D41" s="97"/>
      <c r="E41" s="97"/>
      <c r="F41" s="97"/>
      <c r="G41" s="97"/>
      <c r="H41" s="97"/>
    </row>
    <row r="42" spans="1:8" ht="14.25" x14ac:dyDescent="0.2">
      <c r="B42" s="95" t="s">
        <v>172</v>
      </c>
      <c r="C42" s="95" t="s">
        <v>7</v>
      </c>
      <c r="D42" s="97"/>
      <c r="E42" s="97"/>
      <c r="F42" s="97"/>
      <c r="G42" s="97"/>
      <c r="H42" s="97"/>
    </row>
    <row r="43" spans="1:8" ht="14.25" x14ac:dyDescent="0.2">
      <c r="A43" s="1">
        <v>1</v>
      </c>
      <c r="B43" s="264" t="s">
        <v>162</v>
      </c>
      <c r="C43" s="265">
        <v>3980372</v>
      </c>
      <c r="D43" s="97"/>
      <c r="E43" s="97"/>
      <c r="F43" s="97"/>
      <c r="G43" s="97"/>
      <c r="H43" s="97"/>
    </row>
    <row r="44" spans="1:8" ht="14.25" x14ac:dyDescent="0.2">
      <c r="A44" s="1">
        <v>2</v>
      </c>
      <c r="B44" s="264" t="s">
        <v>163</v>
      </c>
      <c r="C44" s="265">
        <v>124133993</v>
      </c>
      <c r="D44" s="97"/>
      <c r="E44" s="97"/>
      <c r="F44" s="97"/>
      <c r="G44" s="97"/>
      <c r="H44" s="97"/>
    </row>
    <row r="45" spans="1:8" ht="14.25" x14ac:dyDescent="0.2">
      <c r="A45" s="1">
        <v>3</v>
      </c>
      <c r="B45" s="262" t="s">
        <v>164</v>
      </c>
      <c r="C45" s="263">
        <v>-120153621</v>
      </c>
      <c r="D45" s="97"/>
      <c r="E45" s="97"/>
      <c r="F45" s="97"/>
      <c r="G45" s="97"/>
      <c r="H45" s="97"/>
    </row>
    <row r="46" spans="1:8" ht="14.25" x14ac:dyDescent="0.2">
      <c r="A46" s="1">
        <v>4</v>
      </c>
      <c r="B46" s="264" t="s">
        <v>165</v>
      </c>
      <c r="C46" s="265">
        <v>124266171</v>
      </c>
      <c r="D46" s="97"/>
      <c r="E46" s="97"/>
      <c r="F46" s="97"/>
      <c r="G46" s="97"/>
      <c r="H46" s="97"/>
    </row>
    <row r="47" spans="1:8" ht="14.25" x14ac:dyDescent="0.2">
      <c r="A47" s="1">
        <v>5</v>
      </c>
      <c r="B47" s="262" t="s">
        <v>167</v>
      </c>
      <c r="C47" s="263">
        <v>124266171</v>
      </c>
      <c r="D47" s="97"/>
      <c r="E47" s="97"/>
      <c r="F47" s="97"/>
      <c r="G47" s="97"/>
      <c r="H47" s="97"/>
    </row>
    <row r="48" spans="1:8" ht="14.25" x14ac:dyDescent="0.2">
      <c r="A48" s="1">
        <v>6</v>
      </c>
      <c r="B48" s="262" t="s">
        <v>168</v>
      </c>
      <c r="C48" s="263">
        <v>4112550</v>
      </c>
      <c r="D48" s="97"/>
      <c r="E48" s="97"/>
      <c r="F48" s="97"/>
      <c r="G48" s="97"/>
      <c r="H48" s="97"/>
    </row>
    <row r="49" spans="1:8" ht="14.25" x14ac:dyDescent="0.2">
      <c r="A49" s="1">
        <v>7</v>
      </c>
      <c r="B49" s="262" t="s">
        <v>169</v>
      </c>
      <c r="C49" s="263">
        <v>4112550</v>
      </c>
      <c r="D49" s="97"/>
      <c r="E49" s="97"/>
      <c r="F49" s="97"/>
      <c r="G49" s="97"/>
      <c r="H49" s="97"/>
    </row>
    <row r="50" spans="1:8" ht="14.25" x14ac:dyDescent="0.2">
      <c r="A50" s="1">
        <v>8</v>
      </c>
      <c r="B50" s="262" t="s">
        <v>170</v>
      </c>
      <c r="C50" s="263">
        <v>4112550</v>
      </c>
      <c r="D50" s="97"/>
      <c r="E50" s="97"/>
      <c r="F50" s="97"/>
      <c r="G50" s="97"/>
      <c r="H50" s="97"/>
    </row>
    <row r="51" spans="1:8" ht="14.25" x14ac:dyDescent="0.2">
      <c r="B51" s="97"/>
      <c r="C51" s="97"/>
      <c r="D51" s="97"/>
      <c r="E51" s="97"/>
      <c r="F51" s="97"/>
      <c r="G51" s="97"/>
      <c r="H51" s="97"/>
    </row>
    <row r="52" spans="1:8" ht="14.25" x14ac:dyDescent="0.2">
      <c r="B52" s="97"/>
      <c r="C52" s="97"/>
      <c r="D52" s="97"/>
      <c r="E52" s="97"/>
      <c r="F52" s="97"/>
      <c r="G52" s="97"/>
      <c r="H52" s="97"/>
    </row>
    <row r="53" spans="1:8" ht="14.25" x14ac:dyDescent="0.2">
      <c r="B53" s="97"/>
      <c r="C53" s="97"/>
      <c r="D53" s="97"/>
      <c r="E53" s="97"/>
      <c r="F53" s="97"/>
      <c r="G53" s="97"/>
      <c r="H53" s="97"/>
    </row>
    <row r="54" spans="1:8" ht="14.25" x14ac:dyDescent="0.2">
      <c r="B54" s="97"/>
      <c r="C54" s="97"/>
      <c r="D54" s="97"/>
      <c r="E54" s="97"/>
      <c r="F54" s="97"/>
      <c r="G54" s="97"/>
      <c r="H54" s="97"/>
    </row>
    <row r="55" spans="1:8" ht="14.25" x14ac:dyDescent="0.2">
      <c r="B55" s="97"/>
      <c r="C55" s="97"/>
      <c r="D55" s="97"/>
      <c r="E55" s="97"/>
      <c r="F55" s="97"/>
      <c r="G55" s="97"/>
      <c r="H55" s="97"/>
    </row>
    <row r="56" spans="1:8" ht="14.25" x14ac:dyDescent="0.2">
      <c r="B56" s="97"/>
      <c r="C56" s="97"/>
      <c r="D56" s="97"/>
      <c r="E56" s="97"/>
      <c r="F56" s="97"/>
      <c r="G56" s="97"/>
      <c r="H56" s="97"/>
    </row>
    <row r="57" spans="1:8" ht="14.25" x14ac:dyDescent="0.2">
      <c r="B57" s="97"/>
      <c r="C57" s="97"/>
      <c r="D57" s="97"/>
      <c r="E57" s="97"/>
      <c r="F57" s="97"/>
      <c r="G57" s="97"/>
      <c r="H57" s="97"/>
    </row>
    <row r="58" spans="1:8" ht="14.25" x14ac:dyDescent="0.2">
      <c r="B58" s="97"/>
      <c r="C58" s="97"/>
      <c r="D58" s="97"/>
      <c r="E58" s="97"/>
      <c r="F58" s="97"/>
      <c r="G58" s="97"/>
      <c r="H58" s="97"/>
    </row>
    <row r="59" spans="1:8" ht="14.25" x14ac:dyDescent="0.2">
      <c r="B59" s="97"/>
      <c r="C59" s="97"/>
      <c r="D59" s="97"/>
      <c r="E59" s="97"/>
      <c r="F59" s="97"/>
      <c r="G59" s="97"/>
      <c r="H59" s="97"/>
    </row>
    <row r="60" spans="1:8" ht="14.25" x14ac:dyDescent="0.2">
      <c r="B60" s="97"/>
      <c r="C60" s="97"/>
      <c r="D60" s="97"/>
      <c r="E60" s="97"/>
      <c r="F60" s="97"/>
      <c r="G60" s="97"/>
      <c r="H60" s="97"/>
    </row>
    <row r="61" spans="1:8" ht="14.25" x14ac:dyDescent="0.2">
      <c r="B61" s="97"/>
      <c r="C61" s="97"/>
      <c r="D61" s="97"/>
      <c r="E61" s="97"/>
      <c r="F61" s="97"/>
      <c r="G61" s="97"/>
      <c r="H61" s="97"/>
    </row>
    <row r="62" spans="1:8" ht="14.25" x14ac:dyDescent="0.2">
      <c r="B62" s="97"/>
      <c r="C62" s="97"/>
      <c r="D62" s="97"/>
      <c r="E62" s="97"/>
      <c r="F62" s="97"/>
      <c r="G62" s="97"/>
      <c r="H62" s="97"/>
    </row>
    <row r="63" spans="1:8" ht="14.25" x14ac:dyDescent="0.2">
      <c r="B63" s="97"/>
      <c r="C63" s="97"/>
      <c r="D63" s="97"/>
      <c r="E63" s="97"/>
      <c r="F63" s="97"/>
      <c r="G63" s="97"/>
      <c r="H63" s="97"/>
    </row>
    <row r="64" spans="1:8" ht="14.25" x14ac:dyDescent="0.2">
      <c r="B64" s="97"/>
      <c r="C64" s="97"/>
      <c r="D64" s="97"/>
      <c r="E64" s="97"/>
      <c r="F64" s="97"/>
      <c r="G64" s="97"/>
      <c r="H64" s="97"/>
    </row>
    <row r="65" spans="2:8" ht="14.25" x14ac:dyDescent="0.2">
      <c r="B65" s="97"/>
      <c r="C65" s="97"/>
      <c r="D65" s="97"/>
      <c r="E65" s="97"/>
      <c r="F65" s="97"/>
      <c r="G65" s="97"/>
      <c r="H65" s="97"/>
    </row>
    <row r="66" spans="2:8" ht="14.25" x14ac:dyDescent="0.2">
      <c r="B66" s="97"/>
      <c r="C66" s="97"/>
      <c r="D66" s="97"/>
      <c r="E66" s="97"/>
      <c r="F66" s="97"/>
      <c r="G66" s="97"/>
      <c r="H66" s="97"/>
    </row>
    <row r="67" spans="2:8" ht="14.25" x14ac:dyDescent="0.2">
      <c r="B67" s="97"/>
      <c r="C67" s="97"/>
      <c r="D67" s="97"/>
      <c r="E67" s="97"/>
      <c r="F67" s="97"/>
      <c r="G67" s="97"/>
      <c r="H67" s="97"/>
    </row>
    <row r="68" spans="2:8" ht="14.25" x14ac:dyDescent="0.2">
      <c r="B68" s="97"/>
      <c r="C68" s="97"/>
      <c r="D68" s="97"/>
      <c r="E68" s="97"/>
      <c r="F68" s="97"/>
      <c r="G68" s="97"/>
      <c r="H68" s="97"/>
    </row>
    <row r="69" spans="2:8" ht="14.25" x14ac:dyDescent="0.2">
      <c r="B69" s="97"/>
      <c r="C69" s="97"/>
      <c r="D69" s="97"/>
      <c r="E69" s="97"/>
      <c r="F69" s="97"/>
      <c r="G69" s="97"/>
      <c r="H69" s="97"/>
    </row>
    <row r="70" spans="2:8" ht="14.25" x14ac:dyDescent="0.2">
      <c r="B70" s="97"/>
      <c r="C70" s="97"/>
      <c r="D70" s="97"/>
      <c r="E70" s="97"/>
      <c r="F70" s="97"/>
      <c r="G70" s="97"/>
      <c r="H70" s="97"/>
    </row>
    <row r="71" spans="2:8" ht="14.25" x14ac:dyDescent="0.2">
      <c r="B71" s="97"/>
      <c r="C71" s="97"/>
      <c r="D71" s="97"/>
      <c r="E71" s="97"/>
      <c r="F71" s="97"/>
      <c r="G71" s="97"/>
      <c r="H71" s="97"/>
    </row>
    <row r="72" spans="2:8" ht="14.25" x14ac:dyDescent="0.2">
      <c r="B72" s="97"/>
      <c r="C72" s="97"/>
      <c r="D72" s="97"/>
      <c r="E72" s="97"/>
      <c r="F72" s="97"/>
      <c r="G72" s="97"/>
      <c r="H72" s="97"/>
    </row>
  </sheetData>
  <mergeCells count="2">
    <mergeCell ref="B2:G2"/>
    <mergeCell ref="B3:G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view="pageBreakPreview" zoomScale="80" zoomScaleSheetLayoutView="80" workbookViewId="0">
      <selection activeCell="C1" sqref="C1"/>
    </sheetView>
  </sheetViews>
  <sheetFormatPr defaultColWidth="8.85546875" defaultRowHeight="12.75" x14ac:dyDescent="0.2"/>
  <cols>
    <col min="1" max="1" width="4.28515625" style="1" customWidth="1"/>
    <col min="2" max="2" width="65" style="1" customWidth="1"/>
    <col min="3" max="3" width="13.140625" style="1" customWidth="1"/>
    <col min="4" max="5" width="14.28515625" style="1" customWidth="1"/>
    <col min="6" max="16384" width="8.85546875" style="1"/>
  </cols>
  <sheetData>
    <row r="1" spans="1:6" x14ac:dyDescent="0.2">
      <c r="C1" s="124" t="s">
        <v>720</v>
      </c>
    </row>
    <row r="2" spans="1:6" ht="21.4" customHeight="1" x14ac:dyDescent="0.25">
      <c r="B2" s="379" t="s">
        <v>669</v>
      </c>
      <c r="C2" s="381"/>
      <c r="D2" s="381"/>
      <c r="E2" s="381"/>
    </row>
    <row r="3" spans="1:6" ht="21.4" customHeight="1" x14ac:dyDescent="0.25">
      <c r="B3" s="379"/>
      <c r="C3" s="384"/>
      <c r="D3" s="384"/>
      <c r="E3" s="384"/>
    </row>
    <row r="4" spans="1:6" ht="18" x14ac:dyDescent="0.25">
      <c r="B4" s="267" t="s">
        <v>670</v>
      </c>
      <c r="C4" s="98"/>
      <c r="D4" s="124"/>
      <c r="E4" s="98"/>
    </row>
    <row r="5" spans="1:6" ht="18.75" x14ac:dyDescent="0.3">
      <c r="B5" s="94"/>
      <c r="C5" s="98"/>
      <c r="D5" s="124"/>
      <c r="E5" s="98" t="s">
        <v>83</v>
      </c>
    </row>
    <row r="6" spans="1:6" ht="14.25" x14ac:dyDescent="0.2">
      <c r="B6" s="97"/>
      <c r="C6" s="385" t="s">
        <v>161</v>
      </c>
      <c r="D6" s="385"/>
      <c r="E6" s="385"/>
    </row>
    <row r="7" spans="1:6" ht="38.25" x14ac:dyDescent="0.25">
      <c r="B7" s="96" t="s">
        <v>1</v>
      </c>
      <c r="C7" s="23" t="s">
        <v>671</v>
      </c>
      <c r="D7" s="23" t="s">
        <v>171</v>
      </c>
      <c r="E7" s="23" t="s">
        <v>672</v>
      </c>
    </row>
    <row r="8" spans="1:6" x14ac:dyDescent="0.2">
      <c r="B8" s="99" t="s">
        <v>172</v>
      </c>
      <c r="C8" s="99" t="s">
        <v>7</v>
      </c>
      <c r="D8" s="99" t="s">
        <v>8</v>
      </c>
      <c r="E8" s="99" t="s">
        <v>9</v>
      </c>
      <c r="F8" s="189"/>
    </row>
    <row r="9" spans="1:6" x14ac:dyDescent="0.2">
      <c r="A9" s="191">
        <v>1</v>
      </c>
      <c r="B9" s="264" t="s">
        <v>278</v>
      </c>
      <c r="C9" s="265">
        <v>383855251</v>
      </c>
      <c r="D9" s="265">
        <v>0</v>
      </c>
      <c r="E9" s="265">
        <v>365625054</v>
      </c>
    </row>
    <row r="10" spans="1:6" x14ac:dyDescent="0.2">
      <c r="A10" s="191">
        <v>2</v>
      </c>
      <c r="B10" s="264" t="s">
        <v>279</v>
      </c>
      <c r="C10" s="265">
        <v>54737198</v>
      </c>
      <c r="D10" s="265">
        <v>0</v>
      </c>
      <c r="E10" s="265">
        <v>58850257</v>
      </c>
    </row>
    <row r="11" spans="1:6" x14ac:dyDescent="0.2">
      <c r="A11" s="191">
        <v>3</v>
      </c>
      <c r="B11" s="262" t="s">
        <v>280</v>
      </c>
      <c r="C11" s="263">
        <v>438592449</v>
      </c>
      <c r="D11" s="263">
        <v>0</v>
      </c>
      <c r="E11" s="263">
        <v>424475311</v>
      </c>
    </row>
    <row r="12" spans="1:6" x14ac:dyDescent="0.2">
      <c r="A12" s="191">
        <v>4</v>
      </c>
      <c r="B12" s="264" t="s">
        <v>281</v>
      </c>
      <c r="C12" s="265">
        <v>276311693</v>
      </c>
      <c r="D12" s="265">
        <v>0</v>
      </c>
      <c r="E12" s="265">
        <v>272649447</v>
      </c>
    </row>
    <row r="13" spans="1:6" x14ac:dyDescent="0.2">
      <c r="A13" s="191">
        <v>5</v>
      </c>
      <c r="B13" s="264" t="s">
        <v>282</v>
      </c>
      <c r="C13" s="265">
        <v>30761748</v>
      </c>
      <c r="D13" s="265">
        <v>0</v>
      </c>
      <c r="E13" s="265">
        <v>23399697</v>
      </c>
    </row>
    <row r="14" spans="1:6" x14ac:dyDescent="0.2">
      <c r="A14" s="191">
        <v>6</v>
      </c>
      <c r="B14" s="264" t="s">
        <v>283</v>
      </c>
      <c r="C14" s="265">
        <v>23760468</v>
      </c>
      <c r="D14" s="265">
        <v>0</v>
      </c>
      <c r="E14" s="265">
        <v>394931100</v>
      </c>
    </row>
    <row r="15" spans="1:6" x14ac:dyDescent="0.2">
      <c r="A15" s="191">
        <v>7</v>
      </c>
      <c r="B15" s="264" t="s">
        <v>284</v>
      </c>
      <c r="C15" s="265">
        <v>32998849</v>
      </c>
      <c r="D15" s="265">
        <v>0</v>
      </c>
      <c r="E15" s="265">
        <v>35554481</v>
      </c>
    </row>
    <row r="16" spans="1:6" x14ac:dyDescent="0.2">
      <c r="A16" s="191">
        <v>8</v>
      </c>
      <c r="B16" s="262" t="s">
        <v>285</v>
      </c>
      <c r="C16" s="263">
        <v>363832758</v>
      </c>
      <c r="D16" s="263">
        <v>0</v>
      </c>
      <c r="E16" s="263">
        <v>726534725</v>
      </c>
    </row>
    <row r="17" spans="1:5" x14ac:dyDescent="0.2">
      <c r="A17" s="191">
        <v>9</v>
      </c>
      <c r="B17" s="264" t="s">
        <v>286</v>
      </c>
      <c r="C17" s="265">
        <v>16356646</v>
      </c>
      <c r="D17" s="265">
        <v>0</v>
      </c>
      <c r="E17" s="265">
        <v>22641430</v>
      </c>
    </row>
    <row r="18" spans="1:5" x14ac:dyDescent="0.2">
      <c r="A18" s="191">
        <v>10</v>
      </c>
      <c r="B18" s="264" t="s">
        <v>287</v>
      </c>
      <c r="C18" s="265">
        <v>93988794</v>
      </c>
      <c r="D18" s="265">
        <v>0</v>
      </c>
      <c r="E18" s="265">
        <v>111217451</v>
      </c>
    </row>
    <row r="19" spans="1:5" x14ac:dyDescent="0.2">
      <c r="A19" s="191">
        <v>11</v>
      </c>
      <c r="B19" s="264" t="s">
        <v>491</v>
      </c>
      <c r="C19" s="265">
        <v>1665973</v>
      </c>
      <c r="D19" s="265">
        <v>0</v>
      </c>
      <c r="E19" s="265">
        <v>0</v>
      </c>
    </row>
    <row r="20" spans="1:5" x14ac:dyDescent="0.2">
      <c r="A20" s="191">
        <v>12</v>
      </c>
      <c r="B20" s="262" t="s">
        <v>288</v>
      </c>
      <c r="C20" s="263">
        <v>112011413</v>
      </c>
      <c r="D20" s="263">
        <v>0</v>
      </c>
      <c r="E20" s="263">
        <v>133858881</v>
      </c>
    </row>
    <row r="21" spans="1:5" x14ac:dyDescent="0.2">
      <c r="A21" s="191">
        <v>13</v>
      </c>
      <c r="B21" s="264" t="s">
        <v>289</v>
      </c>
      <c r="C21" s="265">
        <v>18082685</v>
      </c>
      <c r="D21" s="265">
        <v>0</v>
      </c>
      <c r="E21" s="265">
        <v>20906710</v>
      </c>
    </row>
    <row r="22" spans="1:5" x14ac:dyDescent="0.2">
      <c r="A22" s="191">
        <v>14</v>
      </c>
      <c r="B22" s="264" t="s">
        <v>290</v>
      </c>
      <c r="C22" s="265">
        <v>51175925</v>
      </c>
      <c r="D22" s="265">
        <v>0</v>
      </c>
      <c r="E22" s="265">
        <v>57210798</v>
      </c>
    </row>
    <row r="23" spans="1:5" x14ac:dyDescent="0.2">
      <c r="A23" s="191">
        <v>15</v>
      </c>
      <c r="B23" s="264" t="s">
        <v>291</v>
      </c>
      <c r="C23" s="265">
        <v>10593907</v>
      </c>
      <c r="D23" s="265">
        <v>0</v>
      </c>
      <c r="E23" s="265">
        <v>11957149</v>
      </c>
    </row>
    <row r="24" spans="1:5" x14ac:dyDescent="0.2">
      <c r="A24" s="191">
        <v>16</v>
      </c>
      <c r="B24" s="262" t="s">
        <v>292</v>
      </c>
      <c r="C24" s="263">
        <v>79852517</v>
      </c>
      <c r="D24" s="263">
        <v>0</v>
      </c>
      <c r="E24" s="263">
        <v>90074657</v>
      </c>
    </row>
    <row r="25" spans="1:5" x14ac:dyDescent="0.2">
      <c r="A25" s="191">
        <v>17</v>
      </c>
      <c r="B25" s="262" t="s">
        <v>293</v>
      </c>
      <c r="C25" s="263">
        <v>92233691</v>
      </c>
      <c r="D25" s="263">
        <v>0</v>
      </c>
      <c r="E25" s="263">
        <v>101646892</v>
      </c>
    </row>
    <row r="26" spans="1:5" x14ac:dyDescent="0.2">
      <c r="A26" s="191">
        <v>18</v>
      </c>
      <c r="B26" s="262" t="s">
        <v>294</v>
      </c>
      <c r="C26" s="263">
        <v>533753954</v>
      </c>
      <c r="D26" s="263">
        <v>0</v>
      </c>
      <c r="E26" s="263">
        <v>489142106</v>
      </c>
    </row>
    <row r="27" spans="1:5" x14ac:dyDescent="0.2">
      <c r="A27" s="191">
        <v>19</v>
      </c>
      <c r="B27" s="262" t="s">
        <v>295</v>
      </c>
      <c r="C27" s="263">
        <v>-15426368</v>
      </c>
      <c r="D27" s="263">
        <v>0</v>
      </c>
      <c r="E27" s="263">
        <v>336287500</v>
      </c>
    </row>
    <row r="28" spans="1:5" ht="25.5" x14ac:dyDescent="0.2">
      <c r="A28" s="191">
        <v>20</v>
      </c>
      <c r="B28" s="264" t="s">
        <v>673</v>
      </c>
      <c r="C28" s="265">
        <v>0</v>
      </c>
      <c r="D28" s="265">
        <v>0</v>
      </c>
      <c r="E28" s="265">
        <v>9427704</v>
      </c>
    </row>
    <row r="29" spans="1:5" x14ac:dyDescent="0.2">
      <c r="A29" s="191">
        <v>21</v>
      </c>
      <c r="B29" s="264" t="s">
        <v>296</v>
      </c>
      <c r="C29" s="265">
        <v>182628</v>
      </c>
      <c r="D29" s="265">
        <v>0</v>
      </c>
      <c r="E29" s="265">
        <v>15840463</v>
      </c>
    </row>
    <row r="30" spans="1:5" x14ac:dyDescent="0.2">
      <c r="A30" s="191">
        <v>22</v>
      </c>
      <c r="B30" s="264" t="s">
        <v>535</v>
      </c>
      <c r="C30" s="265">
        <v>9018338</v>
      </c>
      <c r="D30" s="265">
        <v>0</v>
      </c>
      <c r="E30" s="265">
        <v>0</v>
      </c>
    </row>
    <row r="31" spans="1:5" x14ac:dyDescent="0.2">
      <c r="A31" s="191">
        <v>23</v>
      </c>
      <c r="B31" s="262" t="s">
        <v>297</v>
      </c>
      <c r="C31" s="263">
        <v>9200966</v>
      </c>
      <c r="D31" s="263">
        <v>0</v>
      </c>
      <c r="E31" s="263">
        <v>25268167</v>
      </c>
    </row>
    <row r="32" spans="1:5" x14ac:dyDescent="0.2">
      <c r="A32" s="191">
        <v>24</v>
      </c>
      <c r="B32" s="264" t="s">
        <v>298</v>
      </c>
      <c r="C32" s="265">
        <v>18546</v>
      </c>
      <c r="D32" s="265">
        <v>0</v>
      </c>
      <c r="E32" s="265">
        <v>8501451</v>
      </c>
    </row>
    <row r="33" spans="1:6" x14ac:dyDescent="0.2">
      <c r="A33" s="191">
        <v>25</v>
      </c>
      <c r="B33" s="262" t="s">
        <v>299</v>
      </c>
      <c r="C33" s="263">
        <v>18546</v>
      </c>
      <c r="D33" s="263">
        <v>0</v>
      </c>
      <c r="E33" s="263">
        <v>8501451</v>
      </c>
    </row>
    <row r="34" spans="1:6" x14ac:dyDescent="0.2">
      <c r="A34" s="191">
        <v>26</v>
      </c>
      <c r="B34" s="262" t="s">
        <v>300</v>
      </c>
      <c r="C34" s="263">
        <v>9182420</v>
      </c>
      <c r="D34" s="263">
        <v>0</v>
      </c>
      <c r="E34" s="263">
        <v>16766716</v>
      </c>
    </row>
    <row r="35" spans="1:6" x14ac:dyDescent="0.2">
      <c r="A35" s="191">
        <v>27</v>
      </c>
      <c r="B35" s="262" t="s">
        <v>301</v>
      </c>
      <c r="C35" s="263">
        <v>-6243948</v>
      </c>
      <c r="D35" s="263">
        <v>0</v>
      </c>
      <c r="E35" s="263">
        <v>353054216</v>
      </c>
    </row>
    <row r="36" spans="1:6" x14ac:dyDescent="0.2">
      <c r="A36" s="161"/>
      <c r="B36" s="164"/>
      <c r="C36" s="160"/>
      <c r="D36" s="160"/>
      <c r="E36" s="160"/>
    </row>
    <row r="37" spans="1:6" x14ac:dyDescent="0.2">
      <c r="A37" s="161"/>
      <c r="B37" s="164"/>
      <c r="C37" s="160"/>
      <c r="D37" s="160"/>
      <c r="E37" s="160"/>
    </row>
    <row r="38" spans="1:6" x14ac:dyDescent="0.2">
      <c r="A38" s="161"/>
      <c r="B38" s="164"/>
      <c r="C38" s="160"/>
      <c r="D38" s="160"/>
      <c r="E38" s="160"/>
    </row>
    <row r="39" spans="1:6" ht="14.25" x14ac:dyDescent="0.2">
      <c r="B39" s="97"/>
      <c r="C39" s="385" t="s">
        <v>302</v>
      </c>
      <c r="D39" s="385"/>
      <c r="E39" s="385"/>
    </row>
    <row r="40" spans="1:6" ht="38.25" x14ac:dyDescent="0.25">
      <c r="B40" s="96" t="s">
        <v>1</v>
      </c>
      <c r="C40" s="23" t="s">
        <v>671</v>
      </c>
      <c r="D40" s="23" t="s">
        <v>171</v>
      </c>
      <c r="E40" s="23" t="s">
        <v>672</v>
      </c>
    </row>
    <row r="41" spans="1:6" x14ac:dyDescent="0.2">
      <c r="B41" s="99" t="s">
        <v>172</v>
      </c>
      <c r="C41" s="99" t="s">
        <v>7</v>
      </c>
      <c r="D41" s="99" t="s">
        <v>8</v>
      </c>
      <c r="E41" s="99" t="s">
        <v>9</v>
      </c>
      <c r="F41" s="189"/>
    </row>
    <row r="42" spans="1:6" x14ac:dyDescent="0.2">
      <c r="A42" s="166">
        <v>1</v>
      </c>
      <c r="B42" s="264" t="s">
        <v>281</v>
      </c>
      <c r="C42" s="265">
        <v>107409745</v>
      </c>
      <c r="D42" s="265">
        <v>0</v>
      </c>
      <c r="E42" s="265">
        <v>116008951</v>
      </c>
    </row>
    <row r="43" spans="1:6" x14ac:dyDescent="0.2">
      <c r="A43" s="166">
        <v>2</v>
      </c>
      <c r="B43" s="264" t="s">
        <v>282</v>
      </c>
      <c r="C43" s="265">
        <v>0</v>
      </c>
      <c r="D43" s="265">
        <v>0</v>
      </c>
      <c r="E43" s="265">
        <v>2982132</v>
      </c>
    </row>
    <row r="44" spans="1:6" x14ac:dyDescent="0.2">
      <c r="A44" s="166">
        <v>3</v>
      </c>
      <c r="B44" s="264" t="s">
        <v>284</v>
      </c>
      <c r="C44" s="265">
        <v>864203</v>
      </c>
      <c r="D44" s="265">
        <v>0</v>
      </c>
      <c r="E44" s="265">
        <v>998240</v>
      </c>
    </row>
    <row r="45" spans="1:6" x14ac:dyDescent="0.2">
      <c r="A45" s="166">
        <v>4</v>
      </c>
      <c r="B45" s="262" t="s">
        <v>285</v>
      </c>
      <c r="C45" s="263">
        <v>108273948</v>
      </c>
      <c r="D45" s="263">
        <v>0</v>
      </c>
      <c r="E45" s="263">
        <v>119989323</v>
      </c>
    </row>
    <row r="46" spans="1:6" x14ac:dyDescent="0.2">
      <c r="A46" s="166">
        <v>5</v>
      </c>
      <c r="B46" s="264" t="s">
        <v>286</v>
      </c>
      <c r="C46" s="265">
        <v>129767</v>
      </c>
      <c r="D46" s="265">
        <v>0</v>
      </c>
      <c r="E46" s="265">
        <v>708512</v>
      </c>
    </row>
    <row r="47" spans="1:6" x14ac:dyDescent="0.2">
      <c r="A47" s="166">
        <v>6</v>
      </c>
      <c r="B47" s="264" t="s">
        <v>287</v>
      </c>
      <c r="C47" s="265">
        <v>673357</v>
      </c>
      <c r="D47" s="265">
        <v>0</v>
      </c>
      <c r="E47" s="265">
        <v>1178174</v>
      </c>
    </row>
    <row r="48" spans="1:6" x14ac:dyDescent="0.2">
      <c r="A48" s="166">
        <v>7</v>
      </c>
      <c r="B48" s="262" t="s">
        <v>288</v>
      </c>
      <c r="C48" s="263">
        <v>803124</v>
      </c>
      <c r="D48" s="263">
        <v>0</v>
      </c>
      <c r="E48" s="263">
        <v>1886686</v>
      </c>
    </row>
    <row r="49" spans="1:6" x14ac:dyDescent="0.2">
      <c r="A49" s="166">
        <v>8</v>
      </c>
      <c r="B49" s="264" t="s">
        <v>289</v>
      </c>
      <c r="C49" s="265">
        <v>83701284</v>
      </c>
      <c r="D49" s="265">
        <v>0</v>
      </c>
      <c r="E49" s="265">
        <v>98455620</v>
      </c>
    </row>
    <row r="50" spans="1:6" x14ac:dyDescent="0.2">
      <c r="A50" s="166">
        <v>9</v>
      </c>
      <c r="B50" s="264" t="s">
        <v>290</v>
      </c>
      <c r="C50" s="265">
        <v>10961174</v>
      </c>
      <c r="D50" s="265">
        <v>0</v>
      </c>
      <c r="E50" s="265">
        <v>9489338</v>
      </c>
    </row>
    <row r="51" spans="1:6" x14ac:dyDescent="0.2">
      <c r="A51" s="166">
        <v>10</v>
      </c>
      <c r="B51" s="264" t="s">
        <v>291</v>
      </c>
      <c r="C51" s="265">
        <v>12806761</v>
      </c>
      <c r="D51" s="265">
        <v>0</v>
      </c>
      <c r="E51" s="265">
        <v>14319514</v>
      </c>
    </row>
    <row r="52" spans="1:6" x14ac:dyDescent="0.2">
      <c r="A52" s="166">
        <v>11</v>
      </c>
      <c r="B52" s="262" t="s">
        <v>292</v>
      </c>
      <c r="C52" s="263">
        <v>107469219</v>
      </c>
      <c r="D52" s="263">
        <v>0</v>
      </c>
      <c r="E52" s="263">
        <v>122264472</v>
      </c>
    </row>
    <row r="53" spans="1:6" x14ac:dyDescent="0.2">
      <c r="A53" s="166">
        <v>12</v>
      </c>
      <c r="B53" s="262" t="s">
        <v>294</v>
      </c>
      <c r="C53" s="263">
        <v>316516</v>
      </c>
      <c r="D53" s="263">
        <v>0</v>
      </c>
      <c r="E53" s="263">
        <v>377285</v>
      </c>
    </row>
    <row r="54" spans="1:6" x14ac:dyDescent="0.2">
      <c r="A54" s="166">
        <v>13</v>
      </c>
      <c r="B54" s="262" t="s">
        <v>295</v>
      </c>
      <c r="C54" s="263">
        <v>-314911</v>
      </c>
      <c r="D54" s="263">
        <v>0</v>
      </c>
      <c r="E54" s="263">
        <v>-4539120</v>
      </c>
    </row>
    <row r="55" spans="1:6" x14ac:dyDescent="0.2">
      <c r="A55" s="166">
        <v>14</v>
      </c>
      <c r="B55" s="262" t="s">
        <v>301</v>
      </c>
      <c r="C55" s="263">
        <v>-314911</v>
      </c>
      <c r="D55" s="263">
        <v>0</v>
      </c>
      <c r="E55" s="263">
        <v>-4539120</v>
      </c>
    </row>
    <row r="56" spans="1:6" x14ac:dyDescent="0.2">
      <c r="A56" s="163"/>
      <c r="B56" s="151"/>
      <c r="C56" s="150"/>
      <c r="D56" s="150"/>
      <c r="E56" s="150"/>
    </row>
    <row r="57" spans="1:6" ht="34.9" customHeight="1" x14ac:dyDescent="0.25">
      <c r="B57" s="167"/>
      <c r="C57" s="383" t="s">
        <v>426</v>
      </c>
      <c r="D57" s="383"/>
      <c r="E57" s="383"/>
    </row>
    <row r="58" spans="1:6" ht="38.25" x14ac:dyDescent="0.25">
      <c r="B58" s="96" t="s">
        <v>1</v>
      </c>
      <c r="C58" s="23" t="s">
        <v>671</v>
      </c>
      <c r="D58" s="23" t="s">
        <v>171</v>
      </c>
      <c r="E58" s="23" t="s">
        <v>672</v>
      </c>
    </row>
    <row r="59" spans="1:6" x14ac:dyDescent="0.2">
      <c r="B59" s="165" t="s">
        <v>172</v>
      </c>
      <c r="C59" s="165" t="s">
        <v>7</v>
      </c>
      <c r="D59" s="165" t="s">
        <v>8</v>
      </c>
      <c r="E59" s="165" t="s">
        <v>9</v>
      </c>
      <c r="F59" s="100"/>
    </row>
    <row r="60" spans="1:6" x14ac:dyDescent="0.2">
      <c r="A60" s="191">
        <v>1</v>
      </c>
      <c r="B60" s="264" t="s">
        <v>279</v>
      </c>
      <c r="C60" s="265">
        <v>281941648</v>
      </c>
      <c r="D60" s="265">
        <v>0</v>
      </c>
      <c r="E60" s="265">
        <v>345397433</v>
      </c>
    </row>
    <row r="61" spans="1:6" x14ac:dyDescent="0.2">
      <c r="A61" s="191">
        <v>2</v>
      </c>
      <c r="B61" s="262" t="s">
        <v>280</v>
      </c>
      <c r="C61" s="263">
        <v>281941648</v>
      </c>
      <c r="D61" s="263">
        <v>0</v>
      </c>
      <c r="E61" s="263">
        <v>345397433</v>
      </c>
    </row>
    <row r="62" spans="1:6" x14ac:dyDescent="0.2">
      <c r="A62" s="191">
        <v>3</v>
      </c>
      <c r="B62" s="264" t="s">
        <v>281</v>
      </c>
      <c r="C62" s="265">
        <v>41361800</v>
      </c>
      <c r="D62" s="265">
        <v>0</v>
      </c>
      <c r="E62" s="265">
        <v>63805233</v>
      </c>
    </row>
    <row r="63" spans="1:6" x14ac:dyDescent="0.2">
      <c r="A63" s="191">
        <v>4</v>
      </c>
      <c r="B63" s="264" t="s">
        <v>282</v>
      </c>
      <c r="C63" s="265">
        <v>353580</v>
      </c>
      <c r="D63" s="265">
        <v>0</v>
      </c>
      <c r="E63" s="265">
        <v>0</v>
      </c>
    </row>
    <row r="64" spans="1:6" x14ac:dyDescent="0.2">
      <c r="A64" s="191">
        <v>5</v>
      </c>
      <c r="B64" s="264" t="s">
        <v>284</v>
      </c>
      <c r="C64" s="265">
        <v>2466553</v>
      </c>
      <c r="D64" s="265">
        <v>0</v>
      </c>
      <c r="E64" s="265">
        <v>2388630</v>
      </c>
    </row>
    <row r="65" spans="1:5" x14ac:dyDescent="0.2">
      <c r="A65" s="191">
        <v>6</v>
      </c>
      <c r="B65" s="262" t="s">
        <v>285</v>
      </c>
      <c r="C65" s="263">
        <v>44181933</v>
      </c>
      <c r="D65" s="263">
        <v>0</v>
      </c>
      <c r="E65" s="263">
        <v>66193863</v>
      </c>
    </row>
    <row r="66" spans="1:5" x14ac:dyDescent="0.2">
      <c r="A66" s="191">
        <v>7</v>
      </c>
      <c r="B66" s="264" t="s">
        <v>286</v>
      </c>
      <c r="C66" s="265">
        <v>30223728</v>
      </c>
      <c r="D66" s="265">
        <v>0</v>
      </c>
      <c r="E66" s="265">
        <v>45957945</v>
      </c>
    </row>
    <row r="67" spans="1:5" x14ac:dyDescent="0.2">
      <c r="A67" s="191">
        <v>8</v>
      </c>
      <c r="B67" s="264" t="s">
        <v>287</v>
      </c>
      <c r="C67" s="265">
        <v>127789294</v>
      </c>
      <c r="D67" s="265">
        <v>0</v>
      </c>
      <c r="E67" s="265">
        <v>151045848</v>
      </c>
    </row>
    <row r="68" spans="1:5" x14ac:dyDescent="0.2">
      <c r="A68" s="191">
        <v>9</v>
      </c>
      <c r="B68" s="262" t="s">
        <v>288</v>
      </c>
      <c r="C68" s="263">
        <v>158013022</v>
      </c>
      <c r="D68" s="263">
        <v>0</v>
      </c>
      <c r="E68" s="263">
        <v>197003793</v>
      </c>
    </row>
    <row r="69" spans="1:5" x14ac:dyDescent="0.2">
      <c r="A69" s="191">
        <v>10</v>
      </c>
      <c r="B69" s="264" t="s">
        <v>289</v>
      </c>
      <c r="C69" s="265">
        <v>117972641</v>
      </c>
      <c r="D69" s="265">
        <v>0</v>
      </c>
      <c r="E69" s="265">
        <v>131256042</v>
      </c>
    </row>
    <row r="70" spans="1:5" x14ac:dyDescent="0.2">
      <c r="A70" s="191">
        <v>11</v>
      </c>
      <c r="B70" s="264" t="s">
        <v>290</v>
      </c>
      <c r="C70" s="265">
        <v>13877032</v>
      </c>
      <c r="D70" s="265">
        <v>0</v>
      </c>
      <c r="E70" s="265">
        <v>16539221</v>
      </c>
    </row>
    <row r="71" spans="1:5" x14ac:dyDescent="0.2">
      <c r="A71" s="191">
        <v>12</v>
      </c>
      <c r="B71" s="264" t="s">
        <v>291</v>
      </c>
      <c r="C71" s="265">
        <v>14405252</v>
      </c>
      <c r="D71" s="265">
        <v>0</v>
      </c>
      <c r="E71" s="265">
        <v>16168683</v>
      </c>
    </row>
    <row r="72" spans="1:5" x14ac:dyDescent="0.2">
      <c r="A72" s="191">
        <v>13</v>
      </c>
      <c r="B72" s="262" t="s">
        <v>292</v>
      </c>
      <c r="C72" s="263">
        <v>146254925</v>
      </c>
      <c r="D72" s="263">
        <v>0</v>
      </c>
      <c r="E72" s="263">
        <v>163963946</v>
      </c>
    </row>
    <row r="73" spans="1:5" x14ac:dyDescent="0.2">
      <c r="A73" s="191">
        <v>14</v>
      </c>
      <c r="B73" s="262" t="s">
        <v>293</v>
      </c>
      <c r="C73" s="263">
        <v>1852522</v>
      </c>
      <c r="D73" s="263">
        <v>0</v>
      </c>
      <c r="E73" s="263">
        <v>4085168</v>
      </c>
    </row>
    <row r="74" spans="1:5" x14ac:dyDescent="0.2">
      <c r="A74" s="191">
        <v>15</v>
      </c>
      <c r="B74" s="262" t="s">
        <v>294</v>
      </c>
      <c r="C74" s="263">
        <v>23702217</v>
      </c>
      <c r="D74" s="263">
        <v>0</v>
      </c>
      <c r="E74" s="263">
        <v>22884544</v>
      </c>
    </row>
    <row r="75" spans="1:5" x14ac:dyDescent="0.2">
      <c r="A75" s="191">
        <v>16</v>
      </c>
      <c r="B75" s="262" t="s">
        <v>295</v>
      </c>
      <c r="C75" s="263">
        <v>-3699105</v>
      </c>
      <c r="D75" s="263">
        <v>0</v>
      </c>
      <c r="E75" s="263">
        <v>23653845</v>
      </c>
    </row>
    <row r="76" spans="1:5" x14ac:dyDescent="0.2">
      <c r="A76" s="191">
        <v>17</v>
      </c>
      <c r="B76" s="264" t="s">
        <v>296</v>
      </c>
      <c r="C76" s="265">
        <v>39</v>
      </c>
      <c r="D76" s="265">
        <v>0</v>
      </c>
      <c r="E76" s="265">
        <v>32</v>
      </c>
    </row>
    <row r="77" spans="1:5" x14ac:dyDescent="0.2">
      <c r="A77" s="191">
        <v>18</v>
      </c>
      <c r="B77" s="262" t="s">
        <v>297</v>
      </c>
      <c r="C77" s="263">
        <v>39</v>
      </c>
      <c r="D77" s="263">
        <v>0</v>
      </c>
      <c r="E77" s="263">
        <v>32</v>
      </c>
    </row>
    <row r="78" spans="1:5" x14ac:dyDescent="0.2">
      <c r="A78" s="191">
        <v>19</v>
      </c>
      <c r="B78" s="262" t="s">
        <v>300</v>
      </c>
      <c r="C78" s="263">
        <v>39</v>
      </c>
      <c r="D78" s="263">
        <v>0</v>
      </c>
      <c r="E78" s="263">
        <v>32</v>
      </c>
    </row>
    <row r="79" spans="1:5" x14ac:dyDescent="0.2">
      <c r="A79" s="191">
        <v>20</v>
      </c>
      <c r="B79" s="262" t="s">
        <v>301</v>
      </c>
      <c r="C79" s="263">
        <v>-3699066</v>
      </c>
      <c r="D79" s="263">
        <v>0</v>
      </c>
      <c r="E79" s="263">
        <v>23653877</v>
      </c>
    </row>
    <row r="80" spans="1:5" x14ac:dyDescent="0.2">
      <c r="A80" s="161"/>
      <c r="B80" s="151"/>
      <c r="C80" s="150"/>
      <c r="D80" s="150"/>
      <c r="E80" s="150"/>
    </row>
    <row r="81" spans="1:6" x14ac:dyDescent="0.2">
      <c r="A81" s="161"/>
      <c r="B81" s="151"/>
      <c r="C81" s="150"/>
      <c r="D81" s="150"/>
      <c r="E81" s="150"/>
    </row>
    <row r="83" spans="1:6" ht="34.9" customHeight="1" x14ac:dyDescent="0.25">
      <c r="B83" s="167"/>
      <c r="C83" s="383" t="s">
        <v>277</v>
      </c>
      <c r="D83" s="383"/>
      <c r="E83" s="383"/>
    </row>
    <row r="84" spans="1:6" ht="38.25" x14ac:dyDescent="0.25">
      <c r="B84" s="221" t="s">
        <v>1</v>
      </c>
      <c r="C84" s="23" t="s">
        <v>671</v>
      </c>
      <c r="D84" s="23" t="s">
        <v>171</v>
      </c>
      <c r="E84" s="23" t="s">
        <v>672</v>
      </c>
    </row>
    <row r="85" spans="1:6" x14ac:dyDescent="0.2">
      <c r="A85" s="93"/>
      <c r="B85" s="99" t="s">
        <v>172</v>
      </c>
      <c r="C85" s="99" t="s">
        <v>7</v>
      </c>
      <c r="D85" s="99" t="s">
        <v>8</v>
      </c>
      <c r="E85" s="99" t="s">
        <v>9</v>
      </c>
      <c r="F85" s="189"/>
    </row>
    <row r="86" spans="1:6" x14ac:dyDescent="0.2">
      <c r="A86" s="261">
        <v>1</v>
      </c>
      <c r="B86" s="264" t="s">
        <v>279</v>
      </c>
      <c r="C86" s="265">
        <v>40885466</v>
      </c>
      <c r="D86" s="265">
        <v>0</v>
      </c>
      <c r="E86" s="265">
        <v>44963069</v>
      </c>
    </row>
    <row r="87" spans="1:6" x14ac:dyDescent="0.2">
      <c r="A87" s="261">
        <v>2</v>
      </c>
      <c r="B87" s="262" t="s">
        <v>280</v>
      </c>
      <c r="C87" s="263">
        <v>40885466</v>
      </c>
      <c r="D87" s="263">
        <v>0</v>
      </c>
      <c r="E87" s="263">
        <v>44963069</v>
      </c>
    </row>
    <row r="88" spans="1:6" x14ac:dyDescent="0.2">
      <c r="A88" s="261">
        <v>3</v>
      </c>
      <c r="B88" s="264" t="s">
        <v>281</v>
      </c>
      <c r="C88" s="265">
        <v>151311726</v>
      </c>
      <c r="D88" s="265">
        <v>0</v>
      </c>
      <c r="E88" s="265">
        <v>180025010</v>
      </c>
    </row>
    <row r="89" spans="1:6" x14ac:dyDescent="0.2">
      <c r="A89" s="261">
        <v>4</v>
      </c>
      <c r="B89" s="264" t="s">
        <v>284</v>
      </c>
      <c r="C89" s="265">
        <v>0</v>
      </c>
      <c r="D89" s="265">
        <v>0</v>
      </c>
      <c r="E89" s="265">
        <v>103</v>
      </c>
    </row>
    <row r="90" spans="1:6" x14ac:dyDescent="0.2">
      <c r="A90" s="261">
        <v>5</v>
      </c>
      <c r="B90" s="262" t="s">
        <v>285</v>
      </c>
      <c r="C90" s="263">
        <v>151311726</v>
      </c>
      <c r="D90" s="263">
        <v>0</v>
      </c>
      <c r="E90" s="263">
        <v>180025113</v>
      </c>
    </row>
    <row r="91" spans="1:6" x14ac:dyDescent="0.2">
      <c r="A91" s="261">
        <v>6</v>
      </c>
      <c r="B91" s="264" t="s">
        <v>286</v>
      </c>
      <c r="C91" s="265">
        <v>42418875</v>
      </c>
      <c r="D91" s="265">
        <v>0</v>
      </c>
      <c r="E91" s="265">
        <v>41838185</v>
      </c>
    </row>
    <row r="92" spans="1:6" x14ac:dyDescent="0.2">
      <c r="A92" s="261">
        <v>7</v>
      </c>
      <c r="B92" s="264" t="s">
        <v>287</v>
      </c>
      <c r="C92" s="265">
        <v>15589599</v>
      </c>
      <c r="D92" s="265">
        <v>0</v>
      </c>
      <c r="E92" s="265">
        <v>15076926</v>
      </c>
    </row>
    <row r="93" spans="1:6" x14ac:dyDescent="0.2">
      <c r="A93" s="261">
        <v>8</v>
      </c>
      <c r="B93" s="262" t="s">
        <v>288</v>
      </c>
      <c r="C93" s="263">
        <v>58008474</v>
      </c>
      <c r="D93" s="263">
        <v>0</v>
      </c>
      <c r="E93" s="263">
        <v>56915111</v>
      </c>
    </row>
    <row r="94" spans="1:6" x14ac:dyDescent="0.2">
      <c r="A94" s="261">
        <v>9</v>
      </c>
      <c r="B94" s="264" t="s">
        <v>289</v>
      </c>
      <c r="C94" s="265">
        <v>98593959</v>
      </c>
      <c r="D94" s="265">
        <v>0</v>
      </c>
      <c r="E94" s="265">
        <v>116550766</v>
      </c>
    </row>
    <row r="95" spans="1:6" x14ac:dyDescent="0.2">
      <c r="A95" s="261">
        <v>10</v>
      </c>
      <c r="B95" s="264" t="s">
        <v>290</v>
      </c>
      <c r="C95" s="265">
        <v>11698750</v>
      </c>
      <c r="D95" s="265">
        <v>0</v>
      </c>
      <c r="E95" s="265">
        <v>17008569</v>
      </c>
    </row>
    <row r="96" spans="1:6" x14ac:dyDescent="0.2">
      <c r="A96" s="261">
        <v>11</v>
      </c>
      <c r="B96" s="264" t="s">
        <v>291</v>
      </c>
      <c r="C96" s="265">
        <v>14868271</v>
      </c>
      <c r="D96" s="265">
        <v>0</v>
      </c>
      <c r="E96" s="265">
        <v>18399317</v>
      </c>
    </row>
    <row r="97" spans="1:5" x14ac:dyDescent="0.2">
      <c r="A97" s="261">
        <v>12</v>
      </c>
      <c r="B97" s="262" t="s">
        <v>292</v>
      </c>
      <c r="C97" s="263">
        <v>125160980</v>
      </c>
      <c r="D97" s="263">
        <v>0</v>
      </c>
      <c r="E97" s="263">
        <v>151958652</v>
      </c>
    </row>
    <row r="98" spans="1:5" x14ac:dyDescent="0.2">
      <c r="A98" s="261">
        <v>13</v>
      </c>
      <c r="B98" s="262" t="s">
        <v>293</v>
      </c>
      <c r="C98" s="263">
        <v>1105807</v>
      </c>
      <c r="D98" s="263">
        <v>0</v>
      </c>
      <c r="E98" s="263">
        <v>1292882</v>
      </c>
    </row>
    <row r="99" spans="1:5" x14ac:dyDescent="0.2">
      <c r="A99" s="261">
        <v>14</v>
      </c>
      <c r="B99" s="262" t="s">
        <v>294</v>
      </c>
      <c r="C99" s="263">
        <v>6645760</v>
      </c>
      <c r="D99" s="263">
        <v>0</v>
      </c>
      <c r="E99" s="263">
        <v>6014647</v>
      </c>
    </row>
    <row r="100" spans="1:5" x14ac:dyDescent="0.2">
      <c r="A100" s="261">
        <v>15</v>
      </c>
      <c r="B100" s="262" t="s">
        <v>295</v>
      </c>
      <c r="C100" s="263">
        <v>1276171</v>
      </c>
      <c r="D100" s="263">
        <v>0</v>
      </c>
      <c r="E100" s="263">
        <v>8806890</v>
      </c>
    </row>
    <row r="101" spans="1:5" x14ac:dyDescent="0.2">
      <c r="A101" s="261">
        <v>16</v>
      </c>
      <c r="B101" s="264" t="s">
        <v>296</v>
      </c>
      <c r="C101" s="265">
        <v>6</v>
      </c>
      <c r="D101" s="265">
        <v>0</v>
      </c>
      <c r="E101" s="265">
        <v>9</v>
      </c>
    </row>
    <row r="102" spans="1:5" x14ac:dyDescent="0.2">
      <c r="A102" s="261">
        <v>17</v>
      </c>
      <c r="B102" s="262" t="s">
        <v>297</v>
      </c>
      <c r="C102" s="263">
        <v>6</v>
      </c>
      <c r="D102" s="263">
        <v>0</v>
      </c>
      <c r="E102" s="263">
        <v>9</v>
      </c>
    </row>
    <row r="103" spans="1:5" x14ac:dyDescent="0.2">
      <c r="A103" s="261">
        <v>18</v>
      </c>
      <c r="B103" s="262" t="s">
        <v>300</v>
      </c>
      <c r="C103" s="263">
        <v>6</v>
      </c>
      <c r="D103" s="263">
        <v>0</v>
      </c>
      <c r="E103" s="263">
        <v>9</v>
      </c>
    </row>
    <row r="104" spans="1:5" x14ac:dyDescent="0.2">
      <c r="B104" s="262" t="s">
        <v>301</v>
      </c>
      <c r="C104" s="263">
        <v>1276177</v>
      </c>
      <c r="D104" s="263">
        <v>0</v>
      </c>
      <c r="E104" s="263">
        <v>8806899</v>
      </c>
    </row>
  </sheetData>
  <mergeCells count="6">
    <mergeCell ref="C83:E83"/>
    <mergeCell ref="C57:E57"/>
    <mergeCell ref="B2:E2"/>
    <mergeCell ref="B3:E3"/>
    <mergeCell ref="C6:E6"/>
    <mergeCell ref="C39:E39"/>
  </mergeCells>
  <pageMargins left="0.28999999999999998" right="0.31" top="0.74803149606299213" bottom="0.74803149606299213" header="0.31496062992125984" footer="0.31496062992125984"/>
  <pageSetup paperSize="9" scale="54" orientation="landscape" r:id="rId1"/>
  <rowBreaks count="2" manualBreakCount="2">
    <brk id="38" max="16383" man="1"/>
    <brk id="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5"/>
  <sheetViews>
    <sheetView view="pageBreakPreview" zoomScale="95" zoomScaleSheetLayoutView="95" workbookViewId="0">
      <selection activeCell="C1" sqref="C1"/>
    </sheetView>
  </sheetViews>
  <sheetFormatPr defaultColWidth="8.85546875" defaultRowHeight="12.75" x14ac:dyDescent="0.2"/>
  <cols>
    <col min="1" max="1" width="6.28515625" style="1" customWidth="1"/>
    <col min="2" max="2" width="64.28515625" style="1" customWidth="1"/>
    <col min="3" max="3" width="13.140625" style="1" customWidth="1"/>
    <col min="4" max="4" width="13.28515625" style="1" customWidth="1"/>
    <col min="5" max="5" width="14.28515625" style="1" customWidth="1"/>
    <col min="6" max="16384" width="8.85546875" style="1"/>
  </cols>
  <sheetData>
    <row r="1" spans="1:5" x14ac:dyDescent="0.2">
      <c r="C1" s="124" t="s">
        <v>719</v>
      </c>
    </row>
    <row r="2" spans="1:5" ht="27.4" customHeight="1" x14ac:dyDescent="0.25">
      <c r="B2" s="386" t="s">
        <v>669</v>
      </c>
      <c r="C2" s="387"/>
      <c r="D2" s="387"/>
      <c r="E2" s="387"/>
    </row>
    <row r="3" spans="1:5" ht="25.5" customHeight="1" x14ac:dyDescent="0.25">
      <c r="B3" s="386" t="s">
        <v>303</v>
      </c>
      <c r="C3" s="387"/>
      <c r="D3" s="387"/>
      <c r="E3" s="387"/>
    </row>
    <row r="4" spans="1:5" x14ac:dyDescent="0.2">
      <c r="E4" s="1" t="s">
        <v>83</v>
      </c>
    </row>
    <row r="6" spans="1:5" x14ac:dyDescent="0.2">
      <c r="D6" s="16" t="s">
        <v>161</v>
      </c>
    </row>
    <row r="7" spans="1:5" s="3" customFormat="1" ht="24" x14ac:dyDescent="0.2">
      <c r="B7" s="101" t="s">
        <v>1</v>
      </c>
      <c r="C7" s="102" t="s">
        <v>674</v>
      </c>
      <c r="D7" s="102" t="s">
        <v>171</v>
      </c>
      <c r="E7" s="102" t="s">
        <v>672</v>
      </c>
    </row>
    <row r="8" spans="1:5" x14ac:dyDescent="0.2">
      <c r="B8" s="165" t="s">
        <v>172</v>
      </c>
      <c r="C8" s="165" t="s">
        <v>7</v>
      </c>
      <c r="D8" s="165" t="s">
        <v>8</v>
      </c>
      <c r="E8" s="165" t="s">
        <v>9</v>
      </c>
    </row>
    <row r="9" spans="1:5" x14ac:dyDescent="0.2">
      <c r="A9" s="191">
        <v>1</v>
      </c>
      <c r="B9" s="264" t="s">
        <v>304</v>
      </c>
      <c r="C9" s="265">
        <v>470185</v>
      </c>
      <c r="D9" s="265">
        <v>0</v>
      </c>
      <c r="E9" s="265">
        <v>291985</v>
      </c>
    </row>
    <row r="10" spans="1:5" x14ac:dyDescent="0.2">
      <c r="A10" s="192">
        <v>2</v>
      </c>
      <c r="B10" s="262" t="s">
        <v>305</v>
      </c>
      <c r="C10" s="263">
        <v>470185</v>
      </c>
      <c r="D10" s="263">
        <v>0</v>
      </c>
      <c r="E10" s="263">
        <v>291985</v>
      </c>
    </row>
    <row r="11" spans="1:5" x14ac:dyDescent="0.2">
      <c r="A11" s="191">
        <v>3</v>
      </c>
      <c r="B11" s="264" t="s">
        <v>306</v>
      </c>
      <c r="C11" s="265">
        <v>8345630682</v>
      </c>
      <c r="D11" s="265">
        <v>0</v>
      </c>
      <c r="E11" s="265">
        <v>8313045716</v>
      </c>
    </row>
    <row r="12" spans="1:5" x14ac:dyDescent="0.2">
      <c r="A12" s="192">
        <v>4</v>
      </c>
      <c r="B12" s="264" t="s">
        <v>307</v>
      </c>
      <c r="C12" s="265">
        <v>82184820</v>
      </c>
      <c r="D12" s="265">
        <v>0</v>
      </c>
      <c r="E12" s="265">
        <v>88811229</v>
      </c>
    </row>
    <row r="13" spans="1:5" x14ac:dyDescent="0.2">
      <c r="A13" s="191">
        <v>5</v>
      </c>
      <c r="B13" s="264" t="s">
        <v>308</v>
      </c>
      <c r="C13" s="265">
        <v>17722959</v>
      </c>
      <c r="D13" s="265">
        <v>0</v>
      </c>
      <c r="E13" s="265">
        <v>49056094</v>
      </c>
    </row>
    <row r="14" spans="1:5" x14ac:dyDescent="0.2">
      <c r="A14" s="192">
        <v>6</v>
      </c>
      <c r="B14" s="262" t="s">
        <v>309</v>
      </c>
      <c r="C14" s="263">
        <v>8445538461</v>
      </c>
      <c r="D14" s="263">
        <v>0</v>
      </c>
      <c r="E14" s="263">
        <v>8450913039</v>
      </c>
    </row>
    <row r="15" spans="1:5" x14ac:dyDescent="0.2">
      <c r="A15" s="191">
        <v>7</v>
      </c>
      <c r="B15" s="264" t="s">
        <v>492</v>
      </c>
      <c r="C15" s="265">
        <v>17610000</v>
      </c>
      <c r="D15" s="265">
        <v>0</v>
      </c>
      <c r="E15" s="265">
        <v>17610000</v>
      </c>
    </row>
    <row r="16" spans="1:5" x14ac:dyDescent="0.2">
      <c r="A16" s="192">
        <v>8</v>
      </c>
      <c r="B16" s="264" t="s">
        <v>310</v>
      </c>
      <c r="C16" s="265">
        <v>17610000</v>
      </c>
      <c r="D16" s="265">
        <v>0</v>
      </c>
      <c r="E16" s="265">
        <v>17610000</v>
      </c>
    </row>
    <row r="17" spans="1:5" x14ac:dyDescent="0.2">
      <c r="A17" s="191">
        <v>9</v>
      </c>
      <c r="B17" s="264" t="s">
        <v>675</v>
      </c>
      <c r="C17" s="265">
        <v>0</v>
      </c>
      <c r="D17" s="265">
        <v>0</v>
      </c>
      <c r="E17" s="265">
        <v>191620000</v>
      </c>
    </row>
    <row r="18" spans="1:5" x14ac:dyDescent="0.2">
      <c r="A18" s="192">
        <v>10</v>
      </c>
      <c r="B18" s="264" t="s">
        <v>676</v>
      </c>
      <c r="C18" s="265">
        <v>0</v>
      </c>
      <c r="D18" s="265">
        <v>0</v>
      </c>
      <c r="E18" s="265">
        <v>191620000</v>
      </c>
    </row>
    <row r="19" spans="1:5" x14ac:dyDescent="0.2">
      <c r="A19" s="191">
        <v>11</v>
      </c>
      <c r="B19" s="262" t="s">
        <v>311</v>
      </c>
      <c r="C19" s="263">
        <v>17610000</v>
      </c>
      <c r="D19" s="263">
        <v>0</v>
      </c>
      <c r="E19" s="263">
        <v>209230000</v>
      </c>
    </row>
    <row r="20" spans="1:5" ht="25.5" x14ac:dyDescent="0.2">
      <c r="A20" s="192">
        <v>12</v>
      </c>
      <c r="B20" s="262" t="s">
        <v>312</v>
      </c>
      <c r="C20" s="263">
        <v>8463618646</v>
      </c>
      <c r="D20" s="263">
        <v>0</v>
      </c>
      <c r="E20" s="263">
        <v>8660435024</v>
      </c>
    </row>
    <row r="21" spans="1:5" ht="25.5" x14ac:dyDescent="0.2">
      <c r="A21" s="191">
        <v>13</v>
      </c>
      <c r="B21" s="264" t="s">
        <v>517</v>
      </c>
      <c r="C21" s="265">
        <v>184168000</v>
      </c>
      <c r="D21" s="265">
        <v>0</v>
      </c>
      <c r="E21" s="265">
        <v>0</v>
      </c>
    </row>
    <row r="22" spans="1:5" x14ac:dyDescent="0.2">
      <c r="A22" s="192">
        <v>14</v>
      </c>
      <c r="B22" s="264" t="s">
        <v>518</v>
      </c>
      <c r="C22" s="265">
        <v>184168000</v>
      </c>
      <c r="D22" s="265">
        <v>0</v>
      </c>
      <c r="E22" s="265">
        <v>0</v>
      </c>
    </row>
    <row r="23" spans="1:5" x14ac:dyDescent="0.2">
      <c r="A23" s="191">
        <v>15</v>
      </c>
      <c r="B23" s="262" t="s">
        <v>519</v>
      </c>
      <c r="C23" s="263">
        <v>184168000</v>
      </c>
      <c r="D23" s="263">
        <v>0</v>
      </c>
      <c r="E23" s="263">
        <v>0</v>
      </c>
    </row>
    <row r="24" spans="1:5" x14ac:dyDescent="0.2">
      <c r="A24" s="192">
        <v>16</v>
      </c>
      <c r="B24" s="262" t="s">
        <v>354</v>
      </c>
      <c r="C24" s="263">
        <v>184168000</v>
      </c>
      <c r="D24" s="263">
        <v>0</v>
      </c>
      <c r="E24" s="263">
        <v>0</v>
      </c>
    </row>
    <row r="25" spans="1:5" x14ac:dyDescent="0.2">
      <c r="A25" s="191">
        <v>17</v>
      </c>
      <c r="B25" s="264" t="s">
        <v>313</v>
      </c>
      <c r="C25" s="265">
        <v>463390</v>
      </c>
      <c r="D25" s="265">
        <v>0</v>
      </c>
      <c r="E25" s="265">
        <v>321795</v>
      </c>
    </row>
    <row r="26" spans="1:5" x14ac:dyDescent="0.2">
      <c r="A26" s="192">
        <v>18</v>
      </c>
      <c r="B26" s="262" t="s">
        <v>314</v>
      </c>
      <c r="C26" s="263">
        <v>463390</v>
      </c>
      <c r="D26" s="263">
        <v>0</v>
      </c>
      <c r="E26" s="263">
        <v>321795</v>
      </c>
    </row>
    <row r="27" spans="1:5" x14ac:dyDescent="0.2">
      <c r="A27" s="191">
        <v>19</v>
      </c>
      <c r="B27" s="264" t="s">
        <v>315</v>
      </c>
      <c r="C27" s="265">
        <v>109713766</v>
      </c>
      <c r="D27" s="265">
        <v>0</v>
      </c>
      <c r="E27" s="265">
        <v>113717983</v>
      </c>
    </row>
    <row r="28" spans="1:5" x14ac:dyDescent="0.2">
      <c r="A28" s="192">
        <v>20</v>
      </c>
      <c r="B28" s="264" t="s">
        <v>358</v>
      </c>
      <c r="C28" s="265">
        <v>0</v>
      </c>
      <c r="D28" s="265">
        <v>0</v>
      </c>
      <c r="E28" s="265">
        <v>87579244</v>
      </c>
    </row>
    <row r="29" spans="1:5" x14ac:dyDescent="0.2">
      <c r="A29" s="191">
        <v>21</v>
      </c>
      <c r="B29" s="262" t="s">
        <v>316</v>
      </c>
      <c r="C29" s="263">
        <v>109713766</v>
      </c>
      <c r="D29" s="263">
        <v>0</v>
      </c>
      <c r="E29" s="263">
        <v>201297227</v>
      </c>
    </row>
    <row r="30" spans="1:5" x14ac:dyDescent="0.2">
      <c r="A30" s="192">
        <v>22</v>
      </c>
      <c r="B30" s="262" t="s">
        <v>317</v>
      </c>
      <c r="C30" s="263">
        <v>110177156</v>
      </c>
      <c r="D30" s="263">
        <v>0</v>
      </c>
      <c r="E30" s="263">
        <v>201619022</v>
      </c>
    </row>
    <row r="31" spans="1:5" ht="25.5" x14ac:dyDescent="0.2">
      <c r="A31" s="191">
        <v>23</v>
      </c>
      <c r="B31" s="264" t="s">
        <v>318</v>
      </c>
      <c r="C31" s="265">
        <v>15823623</v>
      </c>
      <c r="D31" s="265">
        <v>0</v>
      </c>
      <c r="E31" s="265">
        <v>39502467</v>
      </c>
    </row>
    <row r="32" spans="1:5" ht="25.5" x14ac:dyDescent="0.2">
      <c r="A32" s="192">
        <v>24</v>
      </c>
      <c r="B32" s="264" t="s">
        <v>319</v>
      </c>
      <c r="C32" s="265">
        <v>1749664</v>
      </c>
      <c r="D32" s="265">
        <v>0</v>
      </c>
      <c r="E32" s="265">
        <v>12817404</v>
      </c>
    </row>
    <row r="33" spans="1:5" ht="25.5" x14ac:dyDescent="0.2">
      <c r="A33" s="191">
        <v>25</v>
      </c>
      <c r="B33" s="264" t="s">
        <v>320</v>
      </c>
      <c r="C33" s="265">
        <v>11121986</v>
      </c>
      <c r="D33" s="265">
        <v>0</v>
      </c>
      <c r="E33" s="265">
        <v>20483686</v>
      </c>
    </row>
    <row r="34" spans="1:5" ht="25.5" x14ac:dyDescent="0.2">
      <c r="A34" s="192">
        <v>26</v>
      </c>
      <c r="B34" s="264" t="s">
        <v>321</v>
      </c>
      <c r="C34" s="265">
        <v>2951973</v>
      </c>
      <c r="D34" s="265">
        <v>0</v>
      </c>
      <c r="E34" s="265">
        <v>6201377</v>
      </c>
    </row>
    <row r="35" spans="1:5" ht="25.5" x14ac:dyDescent="0.2">
      <c r="A35" s="191">
        <v>27</v>
      </c>
      <c r="B35" s="264" t="s">
        <v>322</v>
      </c>
      <c r="C35" s="265">
        <v>4786222</v>
      </c>
      <c r="D35" s="265">
        <v>0</v>
      </c>
      <c r="E35" s="265">
        <v>0</v>
      </c>
    </row>
    <row r="36" spans="1:5" ht="38.25" x14ac:dyDescent="0.2">
      <c r="A36" s="192">
        <v>28</v>
      </c>
      <c r="B36" s="264" t="s">
        <v>355</v>
      </c>
      <c r="C36" s="265">
        <v>3768679</v>
      </c>
      <c r="D36" s="265">
        <v>0</v>
      </c>
      <c r="E36" s="265">
        <v>0</v>
      </c>
    </row>
    <row r="37" spans="1:5" ht="25.5" x14ac:dyDescent="0.2">
      <c r="A37" s="191">
        <v>29</v>
      </c>
      <c r="B37" s="264" t="s">
        <v>323</v>
      </c>
      <c r="C37" s="265">
        <v>1017543</v>
      </c>
      <c r="D37" s="265">
        <v>0</v>
      </c>
      <c r="E37" s="265">
        <v>0</v>
      </c>
    </row>
    <row r="38" spans="1:5" ht="25.5" x14ac:dyDescent="0.2">
      <c r="A38" s="192">
        <v>30</v>
      </c>
      <c r="B38" s="264" t="s">
        <v>324</v>
      </c>
      <c r="C38" s="265">
        <v>2016658</v>
      </c>
      <c r="D38" s="265">
        <v>0</v>
      </c>
      <c r="E38" s="265">
        <v>1403383</v>
      </c>
    </row>
    <row r="39" spans="1:5" ht="38.25" x14ac:dyDescent="0.2">
      <c r="A39" s="191">
        <v>31</v>
      </c>
      <c r="B39" s="264" t="s">
        <v>439</v>
      </c>
      <c r="C39" s="265">
        <v>776257</v>
      </c>
      <c r="D39" s="265">
        <v>0</v>
      </c>
      <c r="E39" s="265">
        <v>162982</v>
      </c>
    </row>
    <row r="40" spans="1:5" x14ac:dyDescent="0.2">
      <c r="A40" s="192">
        <v>32</v>
      </c>
      <c r="B40" s="262" t="s">
        <v>325</v>
      </c>
      <c r="C40" s="263">
        <v>22626503</v>
      </c>
      <c r="D40" s="263">
        <v>0</v>
      </c>
      <c r="E40" s="263">
        <v>40905850</v>
      </c>
    </row>
    <row r="41" spans="1:5" ht="25.5" x14ac:dyDescent="0.2">
      <c r="A41" s="191">
        <v>33</v>
      </c>
      <c r="B41" s="264" t="s">
        <v>359</v>
      </c>
      <c r="C41" s="265">
        <v>45813820</v>
      </c>
      <c r="D41" s="265">
        <v>0</v>
      </c>
      <c r="E41" s="265">
        <v>47415389</v>
      </c>
    </row>
    <row r="42" spans="1:5" ht="25.5" x14ac:dyDescent="0.2">
      <c r="A42" s="192">
        <v>34</v>
      </c>
      <c r="B42" s="264" t="s">
        <v>360</v>
      </c>
      <c r="C42" s="265">
        <v>2491022</v>
      </c>
      <c r="D42" s="265">
        <v>0</v>
      </c>
      <c r="E42" s="265">
        <v>2290337</v>
      </c>
    </row>
    <row r="43" spans="1:5" ht="25.5" x14ac:dyDescent="0.2">
      <c r="A43" s="191">
        <v>35</v>
      </c>
      <c r="B43" s="264" t="s">
        <v>361</v>
      </c>
      <c r="C43" s="265">
        <v>43322790</v>
      </c>
      <c r="D43" s="265">
        <v>0</v>
      </c>
      <c r="E43" s="265">
        <v>45063186</v>
      </c>
    </row>
    <row r="44" spans="1:5" ht="25.5" x14ac:dyDescent="0.2">
      <c r="A44" s="192">
        <v>36</v>
      </c>
      <c r="B44" s="264" t="s">
        <v>493</v>
      </c>
      <c r="C44" s="265">
        <v>8</v>
      </c>
      <c r="D44" s="265">
        <v>0</v>
      </c>
      <c r="E44" s="265">
        <v>61866</v>
      </c>
    </row>
    <row r="45" spans="1:5" x14ac:dyDescent="0.2">
      <c r="A45" s="191">
        <v>37</v>
      </c>
      <c r="B45" s="262" t="s">
        <v>362</v>
      </c>
      <c r="C45" s="263">
        <v>45813820</v>
      </c>
      <c r="D45" s="263">
        <v>0</v>
      </c>
      <c r="E45" s="263">
        <v>47415389</v>
      </c>
    </row>
    <row r="46" spans="1:5" x14ac:dyDescent="0.2">
      <c r="A46" s="192">
        <v>38</v>
      </c>
      <c r="B46" s="264" t="s">
        <v>326</v>
      </c>
      <c r="C46" s="265">
        <v>1273089</v>
      </c>
      <c r="D46" s="265">
        <v>0</v>
      </c>
      <c r="E46" s="265">
        <v>1712080</v>
      </c>
    </row>
    <row r="47" spans="1:5" x14ac:dyDescent="0.2">
      <c r="A47" s="191">
        <v>39</v>
      </c>
      <c r="B47" s="264" t="s">
        <v>327</v>
      </c>
      <c r="C47" s="265">
        <v>1273089</v>
      </c>
      <c r="D47" s="265">
        <v>0</v>
      </c>
      <c r="E47" s="265">
        <v>1712080</v>
      </c>
    </row>
    <row r="48" spans="1:5" x14ac:dyDescent="0.2">
      <c r="A48" s="192">
        <v>40</v>
      </c>
      <c r="B48" s="264" t="s">
        <v>328</v>
      </c>
      <c r="C48" s="265">
        <v>275000</v>
      </c>
      <c r="D48" s="265">
        <v>0</v>
      </c>
      <c r="E48" s="265">
        <v>300000</v>
      </c>
    </row>
    <row r="49" spans="1:5" ht="25.5" x14ac:dyDescent="0.2">
      <c r="A49" s="191">
        <v>41</v>
      </c>
      <c r="B49" s="264" t="s">
        <v>533</v>
      </c>
      <c r="C49" s="265">
        <v>1016000</v>
      </c>
      <c r="D49" s="265">
        <v>0</v>
      </c>
      <c r="E49" s="265">
        <v>1168400</v>
      </c>
    </row>
    <row r="50" spans="1:5" x14ac:dyDescent="0.2">
      <c r="A50" s="192">
        <v>42</v>
      </c>
      <c r="B50" s="262" t="s">
        <v>329</v>
      </c>
      <c r="C50" s="263">
        <v>2564089</v>
      </c>
      <c r="D50" s="263">
        <v>0</v>
      </c>
      <c r="E50" s="263">
        <v>3180480</v>
      </c>
    </row>
    <row r="51" spans="1:5" x14ac:dyDescent="0.2">
      <c r="A51" s="191">
        <v>43</v>
      </c>
      <c r="B51" s="262" t="s">
        <v>330</v>
      </c>
      <c r="C51" s="263">
        <v>71004412</v>
      </c>
      <c r="D51" s="263">
        <v>0</v>
      </c>
      <c r="E51" s="263">
        <v>91501719</v>
      </c>
    </row>
    <row r="52" spans="1:5" x14ac:dyDescent="0.2">
      <c r="A52" s="192">
        <v>44</v>
      </c>
      <c r="B52" s="264" t="s">
        <v>331</v>
      </c>
      <c r="C52" s="265">
        <v>34000</v>
      </c>
      <c r="D52" s="265">
        <v>0</v>
      </c>
      <c r="E52" s="265">
        <v>334987</v>
      </c>
    </row>
    <row r="53" spans="1:5" ht="25.5" x14ac:dyDescent="0.2">
      <c r="A53" s="191">
        <v>45</v>
      </c>
      <c r="B53" s="262" t="s">
        <v>332</v>
      </c>
      <c r="C53" s="263">
        <v>34000</v>
      </c>
      <c r="D53" s="263">
        <v>0</v>
      </c>
      <c r="E53" s="263">
        <v>334987</v>
      </c>
    </row>
    <row r="54" spans="1:5" x14ac:dyDescent="0.2">
      <c r="A54" s="192">
        <v>46</v>
      </c>
      <c r="B54" s="264" t="s">
        <v>333</v>
      </c>
      <c r="C54" s="265">
        <v>-167000</v>
      </c>
      <c r="D54" s="265">
        <v>0</v>
      </c>
      <c r="E54" s="265">
        <v>-223000</v>
      </c>
    </row>
    <row r="55" spans="1:5" x14ac:dyDescent="0.2">
      <c r="A55" s="191">
        <v>47</v>
      </c>
      <c r="B55" s="262" t="s">
        <v>334</v>
      </c>
      <c r="C55" s="263">
        <v>-167000</v>
      </c>
      <c r="D55" s="263">
        <v>0</v>
      </c>
      <c r="E55" s="263">
        <v>-223000</v>
      </c>
    </row>
    <row r="56" spans="1:5" x14ac:dyDescent="0.2">
      <c r="A56" s="192">
        <v>48</v>
      </c>
      <c r="B56" s="262" t="s">
        <v>335</v>
      </c>
      <c r="C56" s="263">
        <v>-133000</v>
      </c>
      <c r="D56" s="263">
        <v>0</v>
      </c>
      <c r="E56" s="263">
        <v>111987</v>
      </c>
    </row>
    <row r="57" spans="1:5" x14ac:dyDescent="0.2">
      <c r="A57" s="191">
        <v>49</v>
      </c>
      <c r="B57" s="264" t="s">
        <v>534</v>
      </c>
      <c r="C57" s="265">
        <v>188393</v>
      </c>
      <c r="D57" s="265">
        <v>0</v>
      </c>
      <c r="E57" s="265">
        <v>0</v>
      </c>
    </row>
    <row r="58" spans="1:5" x14ac:dyDescent="0.2">
      <c r="A58" s="192">
        <v>50</v>
      </c>
      <c r="B58" s="264" t="s">
        <v>440</v>
      </c>
      <c r="C58" s="265">
        <v>924424</v>
      </c>
      <c r="D58" s="265">
        <v>0</v>
      </c>
      <c r="E58" s="265">
        <v>0</v>
      </c>
    </row>
    <row r="59" spans="1:5" x14ac:dyDescent="0.2">
      <c r="A59" s="191">
        <v>51</v>
      </c>
      <c r="B59" s="262" t="s">
        <v>441</v>
      </c>
      <c r="C59" s="263">
        <v>1112817</v>
      </c>
      <c r="D59" s="263">
        <v>0</v>
      </c>
      <c r="E59" s="263">
        <v>0</v>
      </c>
    </row>
    <row r="60" spans="1:5" x14ac:dyDescent="0.2">
      <c r="A60" s="192">
        <v>52</v>
      </c>
      <c r="B60" s="262" t="s">
        <v>336</v>
      </c>
      <c r="C60" s="263">
        <v>8829948031</v>
      </c>
      <c r="D60" s="263">
        <v>0</v>
      </c>
      <c r="E60" s="263">
        <v>8953667752</v>
      </c>
    </row>
    <row r="61" spans="1:5" x14ac:dyDescent="0.2">
      <c r="A61" s="191">
        <v>53</v>
      </c>
      <c r="B61" s="264" t="s">
        <v>337</v>
      </c>
      <c r="C61" s="265">
        <v>7080091124</v>
      </c>
      <c r="D61" s="265">
        <v>0</v>
      </c>
      <c r="E61" s="265">
        <v>7080091124</v>
      </c>
    </row>
    <row r="62" spans="1:5" x14ac:dyDescent="0.2">
      <c r="A62" s="192">
        <v>54</v>
      </c>
      <c r="B62" s="264" t="s">
        <v>338</v>
      </c>
      <c r="C62" s="265">
        <v>240895622</v>
      </c>
      <c r="D62" s="265">
        <v>0</v>
      </c>
      <c r="E62" s="265">
        <v>240895622</v>
      </c>
    </row>
    <row r="63" spans="1:5" x14ac:dyDescent="0.2">
      <c r="A63" s="191">
        <v>55</v>
      </c>
      <c r="B63" s="264" t="s">
        <v>363</v>
      </c>
      <c r="C63" s="265">
        <v>56893134</v>
      </c>
      <c r="D63" s="265">
        <v>0</v>
      </c>
      <c r="E63" s="265">
        <v>56893134</v>
      </c>
    </row>
    <row r="64" spans="1:5" x14ac:dyDescent="0.2">
      <c r="A64" s="192">
        <v>56</v>
      </c>
      <c r="B64" s="264" t="s">
        <v>339</v>
      </c>
      <c r="C64" s="265">
        <v>441008968</v>
      </c>
      <c r="D64" s="265">
        <v>0</v>
      </c>
      <c r="E64" s="265">
        <v>434765020</v>
      </c>
    </row>
    <row r="65" spans="1:5" x14ac:dyDescent="0.2">
      <c r="A65" s="191">
        <v>57</v>
      </c>
      <c r="B65" s="264" t="s">
        <v>340</v>
      </c>
      <c r="C65" s="265">
        <v>-6243948</v>
      </c>
      <c r="D65" s="265">
        <v>0</v>
      </c>
      <c r="E65" s="265">
        <v>353054216</v>
      </c>
    </row>
    <row r="66" spans="1:5" x14ac:dyDescent="0.2">
      <c r="A66" s="192">
        <v>58</v>
      </c>
      <c r="B66" s="262" t="s">
        <v>341</v>
      </c>
      <c r="C66" s="263">
        <v>7812644900</v>
      </c>
      <c r="D66" s="263">
        <v>0</v>
      </c>
      <c r="E66" s="263">
        <v>8165699116</v>
      </c>
    </row>
    <row r="67" spans="1:5" ht="25.5" x14ac:dyDescent="0.2">
      <c r="A67" s="191">
        <v>59</v>
      </c>
      <c r="B67" s="264" t="s">
        <v>677</v>
      </c>
      <c r="C67" s="265">
        <v>0</v>
      </c>
      <c r="D67" s="265">
        <v>0</v>
      </c>
      <c r="E67" s="265">
        <v>71429</v>
      </c>
    </row>
    <row r="68" spans="1:5" ht="25.5" x14ac:dyDescent="0.2">
      <c r="A68" s="192">
        <v>60</v>
      </c>
      <c r="B68" s="264" t="s">
        <v>494</v>
      </c>
      <c r="C68" s="265">
        <v>783904</v>
      </c>
      <c r="D68" s="265">
        <v>0</v>
      </c>
      <c r="E68" s="265">
        <v>840791</v>
      </c>
    </row>
    <row r="69" spans="1:5" ht="25.5" x14ac:dyDescent="0.2">
      <c r="A69" s="191">
        <v>61</v>
      </c>
      <c r="B69" s="264" t="s">
        <v>342</v>
      </c>
      <c r="C69" s="265">
        <v>8747578</v>
      </c>
      <c r="D69" s="265">
        <v>0</v>
      </c>
      <c r="E69" s="265">
        <v>8700363</v>
      </c>
    </row>
    <row r="70" spans="1:5" ht="25.5" x14ac:dyDescent="0.2">
      <c r="A70" s="192">
        <v>62</v>
      </c>
      <c r="B70" s="264" t="s">
        <v>343</v>
      </c>
      <c r="C70" s="265">
        <v>8747578</v>
      </c>
      <c r="D70" s="265">
        <v>0</v>
      </c>
      <c r="E70" s="265">
        <v>8700363</v>
      </c>
    </row>
    <row r="71" spans="1:5" ht="25.5" x14ac:dyDescent="0.2">
      <c r="A71" s="191">
        <v>63</v>
      </c>
      <c r="B71" s="262" t="s">
        <v>344</v>
      </c>
      <c r="C71" s="263">
        <v>9531482</v>
      </c>
      <c r="D71" s="263">
        <v>0</v>
      </c>
      <c r="E71" s="263">
        <v>9612583</v>
      </c>
    </row>
    <row r="72" spans="1:5" x14ac:dyDescent="0.2">
      <c r="A72" s="192">
        <v>64</v>
      </c>
      <c r="B72" s="264" t="s">
        <v>345</v>
      </c>
      <c r="C72" s="265">
        <v>20938999</v>
      </c>
      <c r="D72" s="265">
        <v>0</v>
      </c>
      <c r="E72" s="265">
        <v>35299123</v>
      </c>
    </row>
    <row r="73" spans="1:5" x14ac:dyDescent="0.2">
      <c r="A73" s="191">
        <v>65</v>
      </c>
      <c r="B73" s="264" t="s">
        <v>376</v>
      </c>
      <c r="C73" s="265">
        <v>1662992</v>
      </c>
      <c r="D73" s="265">
        <v>0</v>
      </c>
      <c r="E73" s="265">
        <v>3735818</v>
      </c>
    </row>
    <row r="74" spans="1:5" x14ac:dyDescent="0.2">
      <c r="A74" s="192">
        <v>66</v>
      </c>
      <c r="B74" s="264" t="s">
        <v>520</v>
      </c>
      <c r="C74" s="265">
        <v>2366211</v>
      </c>
      <c r="D74" s="265">
        <v>0</v>
      </c>
      <c r="E74" s="265">
        <v>818816</v>
      </c>
    </row>
    <row r="75" spans="1:5" x14ac:dyDescent="0.2">
      <c r="A75" s="191">
        <v>67</v>
      </c>
      <c r="B75" s="262" t="s">
        <v>346</v>
      </c>
      <c r="C75" s="263">
        <v>24968202</v>
      </c>
      <c r="D75" s="263">
        <v>0</v>
      </c>
      <c r="E75" s="263">
        <v>39853757</v>
      </c>
    </row>
    <row r="76" spans="1:5" s="3" customFormat="1" x14ac:dyDescent="0.2">
      <c r="A76" s="192">
        <v>68</v>
      </c>
      <c r="B76" s="262" t="s">
        <v>347</v>
      </c>
      <c r="C76" s="263">
        <v>34499684</v>
      </c>
      <c r="D76" s="263">
        <v>0</v>
      </c>
      <c r="E76" s="263">
        <v>49466340</v>
      </c>
    </row>
    <row r="77" spans="1:5" x14ac:dyDescent="0.2">
      <c r="A77" s="191">
        <v>69</v>
      </c>
      <c r="B77" s="264" t="s">
        <v>348</v>
      </c>
      <c r="C77" s="265">
        <v>6233364</v>
      </c>
      <c r="D77" s="265">
        <v>0</v>
      </c>
      <c r="E77" s="265">
        <v>10384302</v>
      </c>
    </row>
    <row r="78" spans="1:5" x14ac:dyDescent="0.2">
      <c r="A78" s="192">
        <v>70</v>
      </c>
      <c r="B78" s="264" t="s">
        <v>349</v>
      </c>
      <c r="C78" s="265">
        <v>976570083</v>
      </c>
      <c r="D78" s="265">
        <v>0</v>
      </c>
      <c r="E78" s="265">
        <v>728117994</v>
      </c>
    </row>
    <row r="79" spans="1:5" x14ac:dyDescent="0.2">
      <c r="A79" s="191">
        <v>71</v>
      </c>
      <c r="B79" s="262" t="s">
        <v>350</v>
      </c>
      <c r="C79" s="263">
        <v>982803447</v>
      </c>
      <c r="D79" s="263">
        <v>0</v>
      </c>
      <c r="E79" s="263">
        <v>738502296</v>
      </c>
    </row>
    <row r="80" spans="1:5" x14ac:dyDescent="0.2">
      <c r="A80" s="192">
        <v>72</v>
      </c>
      <c r="B80" s="262" t="s">
        <v>351</v>
      </c>
      <c r="C80" s="263">
        <v>8829948031</v>
      </c>
      <c r="D80" s="263">
        <v>0</v>
      </c>
      <c r="E80" s="263">
        <v>8953667752</v>
      </c>
    </row>
    <row r="81" spans="1:5" x14ac:dyDescent="0.2">
      <c r="A81" s="193"/>
      <c r="B81" s="151"/>
      <c r="C81" s="150"/>
      <c r="D81" s="150"/>
      <c r="E81" s="150"/>
    </row>
    <row r="82" spans="1:5" x14ac:dyDescent="0.2">
      <c r="A82" s="193"/>
      <c r="B82" s="151"/>
      <c r="C82" s="150"/>
      <c r="D82" s="150"/>
      <c r="E82" s="150"/>
    </row>
    <row r="83" spans="1:5" x14ac:dyDescent="0.2">
      <c r="A83" s="161"/>
      <c r="B83" s="162"/>
      <c r="C83" s="159"/>
      <c r="D83" s="159"/>
      <c r="E83" s="159"/>
    </row>
    <row r="84" spans="1:5" x14ac:dyDescent="0.2">
      <c r="D84" s="16" t="s">
        <v>277</v>
      </c>
    </row>
    <row r="85" spans="1:5" s="3" customFormat="1" ht="24" x14ac:dyDescent="0.2">
      <c r="B85" s="101" t="s">
        <v>1</v>
      </c>
      <c r="C85" s="102" t="s">
        <v>674</v>
      </c>
      <c r="D85" s="102" t="s">
        <v>171</v>
      </c>
      <c r="E85" s="102" t="s">
        <v>672</v>
      </c>
    </row>
    <row r="86" spans="1:5" x14ac:dyDescent="0.2">
      <c r="B86" s="99" t="s">
        <v>172</v>
      </c>
      <c r="C86" s="99" t="s">
        <v>7</v>
      </c>
      <c r="D86" s="99" t="s">
        <v>8</v>
      </c>
      <c r="E86" s="99" t="s">
        <v>9</v>
      </c>
    </row>
    <row r="87" spans="1:5" x14ac:dyDescent="0.2">
      <c r="A87" s="191">
        <v>1</v>
      </c>
      <c r="B87" s="264" t="s">
        <v>307</v>
      </c>
      <c r="C87" s="265">
        <v>4512893</v>
      </c>
      <c r="D87" s="265">
        <v>0</v>
      </c>
      <c r="E87" s="265">
        <v>9069751</v>
      </c>
    </row>
    <row r="88" spans="1:5" x14ac:dyDescent="0.2">
      <c r="A88" s="192">
        <v>2</v>
      </c>
      <c r="B88" s="262" t="s">
        <v>309</v>
      </c>
      <c r="C88" s="263">
        <v>4512893</v>
      </c>
      <c r="D88" s="263">
        <v>0</v>
      </c>
      <c r="E88" s="263">
        <v>9069751</v>
      </c>
    </row>
    <row r="89" spans="1:5" ht="25.5" x14ac:dyDescent="0.2">
      <c r="A89" s="191">
        <v>3</v>
      </c>
      <c r="B89" s="262" t="s">
        <v>312</v>
      </c>
      <c r="C89" s="263">
        <v>4512893</v>
      </c>
      <c r="D89" s="263">
        <v>0</v>
      </c>
      <c r="E89" s="263">
        <v>9069751</v>
      </c>
    </row>
    <row r="90" spans="1:5" x14ac:dyDescent="0.2">
      <c r="A90" s="192">
        <v>4</v>
      </c>
      <c r="B90" s="264" t="s">
        <v>352</v>
      </c>
      <c r="C90" s="265">
        <v>577954</v>
      </c>
      <c r="D90" s="265">
        <v>0</v>
      </c>
      <c r="E90" s="265">
        <v>1090694</v>
      </c>
    </row>
    <row r="91" spans="1:5" x14ac:dyDescent="0.2">
      <c r="A91" s="191">
        <v>5</v>
      </c>
      <c r="B91" s="262" t="s">
        <v>353</v>
      </c>
      <c r="C91" s="263">
        <v>577954</v>
      </c>
      <c r="D91" s="263">
        <v>0</v>
      </c>
      <c r="E91" s="263">
        <v>1090694</v>
      </c>
    </row>
    <row r="92" spans="1:5" x14ac:dyDescent="0.2">
      <c r="A92" s="192">
        <v>6</v>
      </c>
      <c r="B92" s="262" t="s">
        <v>354</v>
      </c>
      <c r="C92" s="263">
        <v>577954</v>
      </c>
      <c r="D92" s="263">
        <v>0</v>
      </c>
      <c r="E92" s="263">
        <v>1090694</v>
      </c>
    </row>
    <row r="93" spans="1:5" x14ac:dyDescent="0.2">
      <c r="A93" s="191">
        <v>7</v>
      </c>
      <c r="B93" s="264" t="s">
        <v>313</v>
      </c>
      <c r="C93" s="265">
        <v>92055</v>
      </c>
      <c r="D93" s="265">
        <v>0</v>
      </c>
      <c r="E93" s="265">
        <v>401725</v>
      </c>
    </row>
    <row r="94" spans="1:5" x14ac:dyDescent="0.2">
      <c r="A94" s="192">
        <v>8</v>
      </c>
      <c r="B94" s="262" t="s">
        <v>314</v>
      </c>
      <c r="C94" s="263">
        <v>92055</v>
      </c>
      <c r="D94" s="263">
        <v>0</v>
      </c>
      <c r="E94" s="263">
        <v>401725</v>
      </c>
    </row>
    <row r="95" spans="1:5" x14ac:dyDescent="0.2">
      <c r="A95" s="191">
        <v>9</v>
      </c>
      <c r="B95" s="264" t="s">
        <v>315</v>
      </c>
      <c r="C95" s="265">
        <v>9445570</v>
      </c>
      <c r="D95" s="265">
        <v>0</v>
      </c>
      <c r="E95" s="265">
        <v>12620661</v>
      </c>
    </row>
    <row r="96" spans="1:5" x14ac:dyDescent="0.2">
      <c r="A96" s="192">
        <v>10</v>
      </c>
      <c r="B96" s="262" t="s">
        <v>316</v>
      </c>
      <c r="C96" s="263">
        <v>9445570</v>
      </c>
      <c r="D96" s="263">
        <v>0</v>
      </c>
      <c r="E96" s="263">
        <v>12620661</v>
      </c>
    </row>
    <row r="97" spans="1:5" x14ac:dyDescent="0.2">
      <c r="A97" s="191">
        <v>11</v>
      </c>
      <c r="B97" s="262" t="s">
        <v>317</v>
      </c>
      <c r="C97" s="263">
        <v>9537625</v>
      </c>
      <c r="D97" s="263">
        <v>0</v>
      </c>
      <c r="E97" s="263">
        <v>13022386</v>
      </c>
    </row>
    <row r="98" spans="1:5" x14ac:dyDescent="0.2">
      <c r="A98" s="192">
        <v>12</v>
      </c>
      <c r="B98" s="264" t="s">
        <v>326</v>
      </c>
      <c r="C98" s="265">
        <v>416435</v>
      </c>
      <c r="D98" s="265">
        <v>0</v>
      </c>
      <c r="E98" s="265">
        <v>1306211</v>
      </c>
    </row>
    <row r="99" spans="1:5" x14ac:dyDescent="0.2">
      <c r="A99" s="191">
        <v>13</v>
      </c>
      <c r="B99" s="264" t="s">
        <v>327</v>
      </c>
      <c r="C99" s="265">
        <v>416435</v>
      </c>
      <c r="D99" s="265">
        <v>0</v>
      </c>
      <c r="E99" s="265">
        <v>1306211</v>
      </c>
    </row>
    <row r="100" spans="1:5" x14ac:dyDescent="0.2">
      <c r="A100" s="192">
        <v>14</v>
      </c>
      <c r="B100" s="262" t="s">
        <v>329</v>
      </c>
      <c r="C100" s="263">
        <v>416435</v>
      </c>
      <c r="D100" s="263">
        <v>0</v>
      </c>
      <c r="E100" s="263">
        <v>1306211</v>
      </c>
    </row>
    <row r="101" spans="1:5" x14ac:dyDescent="0.2">
      <c r="A101" s="191">
        <v>15</v>
      </c>
      <c r="B101" s="262" t="s">
        <v>330</v>
      </c>
      <c r="C101" s="263">
        <v>416435</v>
      </c>
      <c r="D101" s="263">
        <v>0</v>
      </c>
      <c r="E101" s="263">
        <v>1306211</v>
      </c>
    </row>
    <row r="102" spans="1:5" x14ac:dyDescent="0.2">
      <c r="A102" s="192">
        <v>16</v>
      </c>
      <c r="B102" s="264" t="s">
        <v>331</v>
      </c>
      <c r="C102" s="265">
        <v>459000</v>
      </c>
      <c r="D102" s="265">
        <v>0</v>
      </c>
      <c r="E102" s="265">
        <v>645226</v>
      </c>
    </row>
    <row r="103" spans="1:5" ht="25.5" x14ac:dyDescent="0.2">
      <c r="A103" s="191">
        <v>17</v>
      </c>
      <c r="B103" s="262" t="s">
        <v>332</v>
      </c>
      <c r="C103" s="263">
        <v>459000</v>
      </c>
      <c r="D103" s="263">
        <v>0</v>
      </c>
      <c r="E103" s="263">
        <v>645226</v>
      </c>
    </row>
    <row r="104" spans="1:5" x14ac:dyDescent="0.2">
      <c r="A104" s="192">
        <v>18</v>
      </c>
      <c r="B104" s="264" t="s">
        <v>333</v>
      </c>
      <c r="C104" s="265">
        <v>-1575000</v>
      </c>
      <c r="D104" s="265">
        <v>0</v>
      </c>
      <c r="E104" s="265">
        <v>-1807134</v>
      </c>
    </row>
    <row r="105" spans="1:5" x14ac:dyDescent="0.2">
      <c r="A105" s="191">
        <v>19</v>
      </c>
      <c r="B105" s="262" t="s">
        <v>334</v>
      </c>
      <c r="C105" s="263">
        <v>-1575000</v>
      </c>
      <c r="D105" s="263">
        <v>0</v>
      </c>
      <c r="E105" s="263">
        <v>-1807134</v>
      </c>
    </row>
    <row r="106" spans="1:5" x14ac:dyDescent="0.2">
      <c r="A106" s="192">
        <v>20</v>
      </c>
      <c r="B106" s="262" t="s">
        <v>335</v>
      </c>
      <c r="C106" s="263">
        <v>-1116000</v>
      </c>
      <c r="D106" s="263">
        <v>0</v>
      </c>
      <c r="E106" s="263">
        <v>-1161908</v>
      </c>
    </row>
    <row r="107" spans="1:5" s="3" customFormat="1" x14ac:dyDescent="0.2">
      <c r="A107" s="191">
        <v>21</v>
      </c>
      <c r="B107" s="262" t="s">
        <v>336</v>
      </c>
      <c r="C107" s="263">
        <v>13928907</v>
      </c>
      <c r="D107" s="263">
        <v>0</v>
      </c>
      <c r="E107" s="263">
        <v>23327134</v>
      </c>
    </row>
    <row r="108" spans="1:5" x14ac:dyDescent="0.2">
      <c r="A108" s="192">
        <v>22</v>
      </c>
      <c r="B108" s="264" t="s">
        <v>337</v>
      </c>
      <c r="C108" s="265">
        <v>378308</v>
      </c>
      <c r="D108" s="265">
        <v>0</v>
      </c>
      <c r="E108" s="265">
        <v>378308</v>
      </c>
    </row>
    <row r="109" spans="1:5" x14ac:dyDescent="0.2">
      <c r="A109" s="191">
        <v>23</v>
      </c>
      <c r="B109" s="264" t="s">
        <v>363</v>
      </c>
      <c r="C109" s="265">
        <v>570645</v>
      </c>
      <c r="D109" s="265">
        <v>0</v>
      </c>
      <c r="E109" s="265">
        <v>570645</v>
      </c>
    </row>
    <row r="110" spans="1:5" x14ac:dyDescent="0.2">
      <c r="A110" s="192">
        <v>24</v>
      </c>
      <c r="B110" s="264" t="s">
        <v>339</v>
      </c>
      <c r="C110" s="265">
        <v>-465751</v>
      </c>
      <c r="D110" s="265">
        <v>0</v>
      </c>
      <c r="E110" s="265">
        <v>810426</v>
      </c>
    </row>
    <row r="111" spans="1:5" x14ac:dyDescent="0.2">
      <c r="A111" s="191">
        <v>25</v>
      </c>
      <c r="B111" s="264" t="s">
        <v>340</v>
      </c>
      <c r="C111" s="265">
        <v>1276177</v>
      </c>
      <c r="D111" s="265">
        <v>0</v>
      </c>
      <c r="E111" s="265">
        <v>8806899</v>
      </c>
    </row>
    <row r="112" spans="1:5" x14ac:dyDescent="0.2">
      <c r="A112" s="192">
        <v>26</v>
      </c>
      <c r="B112" s="262" t="s">
        <v>341</v>
      </c>
      <c r="C112" s="263">
        <v>1759379</v>
      </c>
      <c r="D112" s="263">
        <v>0</v>
      </c>
      <c r="E112" s="263">
        <v>10566278</v>
      </c>
    </row>
    <row r="113" spans="1:5" ht="25.5" x14ac:dyDescent="0.2">
      <c r="A113" s="191">
        <v>27</v>
      </c>
      <c r="B113" s="264" t="s">
        <v>494</v>
      </c>
      <c r="C113" s="265">
        <v>1365916</v>
      </c>
      <c r="D113" s="265">
        <v>0</v>
      </c>
      <c r="E113" s="265">
        <v>0</v>
      </c>
    </row>
    <row r="114" spans="1:5" ht="25.5" x14ac:dyDescent="0.2">
      <c r="A114" s="192">
        <v>28</v>
      </c>
      <c r="B114" s="262" t="s">
        <v>344</v>
      </c>
      <c r="C114" s="263">
        <v>1365916</v>
      </c>
      <c r="D114" s="263">
        <v>0</v>
      </c>
      <c r="E114" s="263">
        <v>0</v>
      </c>
    </row>
    <row r="115" spans="1:5" x14ac:dyDescent="0.2">
      <c r="A115" s="191">
        <v>29</v>
      </c>
      <c r="B115" s="262" t="s">
        <v>347</v>
      </c>
      <c r="C115" s="263">
        <v>1365916</v>
      </c>
      <c r="D115" s="263">
        <v>0</v>
      </c>
      <c r="E115" s="263">
        <v>0</v>
      </c>
    </row>
    <row r="116" spans="1:5" x14ac:dyDescent="0.2">
      <c r="A116" s="192">
        <v>30</v>
      </c>
      <c r="B116" s="264" t="s">
        <v>348</v>
      </c>
      <c r="C116" s="265">
        <v>10803612</v>
      </c>
      <c r="D116" s="265">
        <v>0</v>
      </c>
      <c r="E116" s="265">
        <v>12760856</v>
      </c>
    </row>
    <row r="117" spans="1:5" x14ac:dyDescent="0.2">
      <c r="A117" s="192">
        <v>31</v>
      </c>
      <c r="B117" s="262" t="s">
        <v>350</v>
      </c>
      <c r="C117" s="263">
        <v>10803612</v>
      </c>
      <c r="D117" s="263">
        <v>0</v>
      </c>
      <c r="E117" s="263">
        <v>12760856</v>
      </c>
    </row>
    <row r="118" spans="1:5" x14ac:dyDescent="0.2">
      <c r="A118" s="191">
        <v>32</v>
      </c>
      <c r="B118" s="262" t="s">
        <v>351</v>
      </c>
      <c r="C118" s="263">
        <v>13928907</v>
      </c>
      <c r="D118" s="263">
        <v>0</v>
      </c>
      <c r="E118" s="263">
        <v>23327134</v>
      </c>
    </row>
    <row r="119" spans="1:5" x14ac:dyDescent="0.2">
      <c r="A119" s="193"/>
      <c r="B119" s="164"/>
      <c r="C119" s="160"/>
      <c r="D119" s="160"/>
      <c r="E119" s="160"/>
    </row>
    <row r="120" spans="1:5" x14ac:dyDescent="0.2">
      <c r="A120" s="161"/>
      <c r="B120" s="164"/>
      <c r="C120" s="160"/>
      <c r="D120" s="160"/>
      <c r="E120" s="160"/>
    </row>
    <row r="121" spans="1:5" x14ac:dyDescent="0.2">
      <c r="A121" s="161"/>
      <c r="B121" s="164"/>
      <c r="C121" s="160"/>
      <c r="D121" s="160"/>
      <c r="E121" s="160"/>
    </row>
    <row r="122" spans="1:5" x14ac:dyDescent="0.2">
      <c r="C122" s="16" t="s">
        <v>364</v>
      </c>
      <c r="D122" s="16"/>
    </row>
    <row r="123" spans="1:5" s="3" customFormat="1" ht="24" x14ac:dyDescent="0.2">
      <c r="B123" s="101" t="s">
        <v>1</v>
      </c>
      <c r="C123" s="102" t="s">
        <v>674</v>
      </c>
      <c r="D123" s="102" t="s">
        <v>171</v>
      </c>
      <c r="E123" s="102" t="s">
        <v>672</v>
      </c>
    </row>
    <row r="124" spans="1:5" x14ac:dyDescent="0.2">
      <c r="B124" s="165" t="s">
        <v>172</v>
      </c>
      <c r="C124" s="165" t="s">
        <v>7</v>
      </c>
      <c r="D124" s="165" t="s">
        <v>8</v>
      </c>
      <c r="E124" s="165" t="s">
        <v>9</v>
      </c>
    </row>
    <row r="125" spans="1:5" x14ac:dyDescent="0.2">
      <c r="A125" s="191">
        <v>1</v>
      </c>
      <c r="B125" s="264" t="s">
        <v>307</v>
      </c>
      <c r="C125" s="265">
        <v>6184133</v>
      </c>
      <c r="D125" s="265">
        <v>0</v>
      </c>
      <c r="E125" s="265">
        <v>23283644</v>
      </c>
    </row>
    <row r="126" spans="1:5" x14ac:dyDescent="0.2">
      <c r="A126" s="192">
        <v>2</v>
      </c>
      <c r="B126" s="264" t="s">
        <v>308</v>
      </c>
      <c r="C126" s="265">
        <v>7484000</v>
      </c>
      <c r="D126" s="265">
        <v>0</v>
      </c>
      <c r="E126" s="265">
        <v>0</v>
      </c>
    </row>
    <row r="127" spans="1:5" x14ac:dyDescent="0.2">
      <c r="A127" s="191">
        <v>3</v>
      </c>
      <c r="B127" s="262" t="s">
        <v>309</v>
      </c>
      <c r="C127" s="263">
        <v>13668133</v>
      </c>
      <c r="D127" s="263">
        <v>0</v>
      </c>
      <c r="E127" s="263">
        <v>23283644</v>
      </c>
    </row>
    <row r="128" spans="1:5" ht="25.5" x14ac:dyDescent="0.2">
      <c r="A128" s="191">
        <v>4</v>
      </c>
      <c r="B128" s="262" t="s">
        <v>312</v>
      </c>
      <c r="C128" s="263">
        <v>13668133</v>
      </c>
      <c r="D128" s="263">
        <v>0</v>
      </c>
      <c r="E128" s="263">
        <v>23283644</v>
      </c>
    </row>
    <row r="129" spans="1:5" x14ac:dyDescent="0.2">
      <c r="A129" s="192">
        <v>5</v>
      </c>
      <c r="B129" s="264" t="s">
        <v>313</v>
      </c>
      <c r="C129" s="265">
        <v>415175</v>
      </c>
      <c r="D129" s="265">
        <v>0</v>
      </c>
      <c r="E129" s="265">
        <v>346840</v>
      </c>
    </row>
    <row r="130" spans="1:5" x14ac:dyDescent="0.2">
      <c r="A130" s="191">
        <v>6</v>
      </c>
      <c r="B130" s="262" t="s">
        <v>314</v>
      </c>
      <c r="C130" s="263">
        <v>415175</v>
      </c>
      <c r="D130" s="263">
        <v>0</v>
      </c>
      <c r="E130" s="263">
        <v>346840</v>
      </c>
    </row>
    <row r="131" spans="1:5" x14ac:dyDescent="0.2">
      <c r="A131" s="191">
        <v>7</v>
      </c>
      <c r="B131" s="264" t="s">
        <v>315</v>
      </c>
      <c r="C131" s="265">
        <v>9065423</v>
      </c>
      <c r="D131" s="265">
        <v>0</v>
      </c>
      <c r="E131" s="265">
        <v>24164944</v>
      </c>
    </row>
    <row r="132" spans="1:5" x14ac:dyDescent="0.2">
      <c r="A132" s="192">
        <v>8</v>
      </c>
      <c r="B132" s="262" t="s">
        <v>316</v>
      </c>
      <c r="C132" s="263">
        <v>9065423</v>
      </c>
      <c r="D132" s="263">
        <v>0</v>
      </c>
      <c r="E132" s="263">
        <v>24164944</v>
      </c>
    </row>
    <row r="133" spans="1:5" x14ac:dyDescent="0.2">
      <c r="A133" s="191">
        <v>9</v>
      </c>
      <c r="B133" s="262" t="s">
        <v>317</v>
      </c>
      <c r="C133" s="263">
        <v>9480598</v>
      </c>
      <c r="D133" s="263">
        <v>0</v>
      </c>
      <c r="E133" s="263">
        <v>24511784</v>
      </c>
    </row>
    <row r="134" spans="1:5" ht="25.5" x14ac:dyDescent="0.2">
      <c r="A134" s="191">
        <v>10</v>
      </c>
      <c r="B134" s="264" t="s">
        <v>322</v>
      </c>
      <c r="C134" s="265">
        <v>14393</v>
      </c>
      <c r="D134" s="265">
        <v>0</v>
      </c>
      <c r="E134" s="265">
        <v>595792</v>
      </c>
    </row>
    <row r="135" spans="1:5" ht="38.25" x14ac:dyDescent="0.2">
      <c r="A135" s="192">
        <v>11</v>
      </c>
      <c r="B135" s="264" t="s">
        <v>355</v>
      </c>
      <c r="C135" s="265">
        <v>0</v>
      </c>
      <c r="D135" s="265">
        <v>0</v>
      </c>
      <c r="E135" s="265">
        <v>390387</v>
      </c>
    </row>
    <row r="136" spans="1:5" ht="25.5" x14ac:dyDescent="0.2">
      <c r="A136" s="191">
        <v>12</v>
      </c>
      <c r="B136" s="264" t="s">
        <v>323</v>
      </c>
      <c r="C136" s="265">
        <v>3060</v>
      </c>
      <c r="D136" s="265">
        <v>0</v>
      </c>
      <c r="E136" s="265">
        <v>126665</v>
      </c>
    </row>
    <row r="137" spans="1:5" ht="25.5" x14ac:dyDescent="0.2">
      <c r="A137" s="191">
        <v>13</v>
      </c>
      <c r="B137" s="264" t="s">
        <v>475</v>
      </c>
      <c r="C137" s="265">
        <v>11333</v>
      </c>
      <c r="D137" s="265">
        <v>0</v>
      </c>
      <c r="E137" s="265">
        <v>78740</v>
      </c>
    </row>
    <row r="138" spans="1:5" x14ac:dyDescent="0.2">
      <c r="A138" s="192">
        <v>14</v>
      </c>
      <c r="B138" s="262" t="s">
        <v>325</v>
      </c>
      <c r="C138" s="263">
        <v>14393</v>
      </c>
      <c r="D138" s="263">
        <v>0</v>
      </c>
      <c r="E138" s="263">
        <v>595792</v>
      </c>
    </row>
    <row r="139" spans="1:5" x14ac:dyDescent="0.2">
      <c r="A139" s="191">
        <v>15</v>
      </c>
      <c r="B139" s="264" t="s">
        <v>326</v>
      </c>
      <c r="C139" s="265">
        <v>106200</v>
      </c>
      <c r="D139" s="265">
        <v>0</v>
      </c>
      <c r="E139" s="265">
        <v>993570</v>
      </c>
    </row>
    <row r="140" spans="1:5" x14ac:dyDescent="0.2">
      <c r="A140" s="191">
        <v>16</v>
      </c>
      <c r="B140" s="264" t="s">
        <v>327</v>
      </c>
      <c r="C140" s="265">
        <v>106200</v>
      </c>
      <c r="D140" s="265">
        <v>0</v>
      </c>
      <c r="E140" s="265">
        <v>993570</v>
      </c>
    </row>
    <row r="141" spans="1:5" x14ac:dyDescent="0.2">
      <c r="A141" s="192">
        <v>17</v>
      </c>
      <c r="B141" s="262" t="s">
        <v>329</v>
      </c>
      <c r="C141" s="263">
        <v>106200</v>
      </c>
      <c r="D141" s="263">
        <v>0</v>
      </c>
      <c r="E141" s="263">
        <v>993570</v>
      </c>
    </row>
    <row r="142" spans="1:5" x14ac:dyDescent="0.2">
      <c r="A142" s="191">
        <v>18</v>
      </c>
      <c r="B142" s="262" t="s">
        <v>330</v>
      </c>
      <c r="C142" s="263">
        <v>120593</v>
      </c>
      <c r="D142" s="263">
        <v>0</v>
      </c>
      <c r="E142" s="263">
        <v>1589362</v>
      </c>
    </row>
    <row r="143" spans="1:5" x14ac:dyDescent="0.2">
      <c r="A143" s="191">
        <v>19</v>
      </c>
      <c r="B143" s="264" t="s">
        <v>331</v>
      </c>
      <c r="C143" s="265">
        <v>3882680</v>
      </c>
      <c r="D143" s="265">
        <v>0</v>
      </c>
      <c r="E143" s="265">
        <v>2785004</v>
      </c>
    </row>
    <row r="144" spans="1:5" ht="25.5" x14ac:dyDescent="0.2">
      <c r="A144" s="192">
        <v>20</v>
      </c>
      <c r="B144" s="262" t="s">
        <v>332</v>
      </c>
      <c r="C144" s="263">
        <v>3882680</v>
      </c>
      <c r="D144" s="263">
        <v>0</v>
      </c>
      <c r="E144" s="263">
        <v>2785004</v>
      </c>
    </row>
    <row r="145" spans="1:5" x14ac:dyDescent="0.2">
      <c r="A145" s="191">
        <v>21</v>
      </c>
      <c r="B145" s="264" t="s">
        <v>333</v>
      </c>
      <c r="C145" s="265">
        <v>-376060</v>
      </c>
      <c r="D145" s="265">
        <v>0</v>
      </c>
      <c r="E145" s="265">
        <v>-375394</v>
      </c>
    </row>
    <row r="146" spans="1:5" s="3" customFormat="1" x14ac:dyDescent="0.2">
      <c r="A146" s="191">
        <v>22</v>
      </c>
      <c r="B146" s="262" t="s">
        <v>334</v>
      </c>
      <c r="C146" s="263">
        <v>-376060</v>
      </c>
      <c r="D146" s="263">
        <v>0</v>
      </c>
      <c r="E146" s="263">
        <v>-375394</v>
      </c>
    </row>
    <row r="147" spans="1:5" x14ac:dyDescent="0.2">
      <c r="A147" s="192">
        <v>23</v>
      </c>
      <c r="B147" s="262" t="s">
        <v>335</v>
      </c>
      <c r="C147" s="263">
        <v>3506620</v>
      </c>
      <c r="D147" s="263">
        <v>0</v>
      </c>
      <c r="E147" s="263">
        <v>2409610</v>
      </c>
    </row>
    <row r="148" spans="1:5" x14ac:dyDescent="0.2">
      <c r="A148" s="191">
        <v>24</v>
      </c>
      <c r="B148" s="262" t="s">
        <v>336</v>
      </c>
      <c r="C148" s="263">
        <v>26775944</v>
      </c>
      <c r="D148" s="263">
        <v>0</v>
      </c>
      <c r="E148" s="263">
        <v>51794400</v>
      </c>
    </row>
    <row r="149" spans="1:5" x14ac:dyDescent="0.2">
      <c r="A149" s="191">
        <v>25</v>
      </c>
      <c r="B149" s="264" t="s">
        <v>363</v>
      </c>
      <c r="C149" s="265">
        <v>563504</v>
      </c>
      <c r="D149" s="265">
        <v>0</v>
      </c>
      <c r="E149" s="265">
        <v>563504</v>
      </c>
    </row>
    <row r="150" spans="1:5" x14ac:dyDescent="0.2">
      <c r="A150" s="192">
        <v>26</v>
      </c>
      <c r="B150" s="264" t="s">
        <v>339</v>
      </c>
      <c r="C150" s="265">
        <v>21065380</v>
      </c>
      <c r="D150" s="265">
        <v>0</v>
      </c>
      <c r="E150" s="265">
        <v>17366314</v>
      </c>
    </row>
    <row r="151" spans="1:5" x14ac:dyDescent="0.2">
      <c r="A151" s="191">
        <v>27</v>
      </c>
      <c r="B151" s="264" t="s">
        <v>340</v>
      </c>
      <c r="C151" s="265">
        <v>-3699066</v>
      </c>
      <c r="D151" s="265">
        <v>0</v>
      </c>
      <c r="E151" s="265">
        <v>23653877</v>
      </c>
    </row>
    <row r="152" spans="1:5" x14ac:dyDescent="0.2">
      <c r="A152" s="191">
        <v>28</v>
      </c>
      <c r="B152" s="262" t="s">
        <v>341</v>
      </c>
      <c r="C152" s="263">
        <v>17929818</v>
      </c>
      <c r="D152" s="263">
        <v>0</v>
      </c>
      <c r="E152" s="263">
        <v>41583695</v>
      </c>
    </row>
    <row r="153" spans="1:5" ht="25.5" x14ac:dyDescent="0.2">
      <c r="A153" s="192">
        <v>29</v>
      </c>
      <c r="B153" s="264" t="s">
        <v>494</v>
      </c>
      <c r="C153" s="265">
        <v>27947</v>
      </c>
      <c r="D153" s="265">
        <v>0</v>
      </c>
      <c r="E153" s="265">
        <v>160852</v>
      </c>
    </row>
    <row r="154" spans="1:5" ht="25.5" x14ac:dyDescent="0.2">
      <c r="A154" s="191">
        <v>30</v>
      </c>
      <c r="B154" s="262" t="s">
        <v>344</v>
      </c>
      <c r="C154" s="263">
        <v>27947</v>
      </c>
      <c r="D154" s="263">
        <v>0</v>
      </c>
      <c r="E154" s="263">
        <v>160852</v>
      </c>
    </row>
    <row r="155" spans="1:5" x14ac:dyDescent="0.2">
      <c r="A155" s="192">
        <v>31</v>
      </c>
      <c r="B155" s="262" t="s">
        <v>347</v>
      </c>
      <c r="C155" s="263">
        <v>27947</v>
      </c>
      <c r="D155" s="263">
        <v>0</v>
      </c>
      <c r="E155" s="263">
        <v>160852</v>
      </c>
    </row>
    <row r="156" spans="1:5" x14ac:dyDescent="0.2">
      <c r="A156" s="191">
        <v>32</v>
      </c>
      <c r="B156" s="264" t="s">
        <v>348</v>
      </c>
      <c r="C156" s="265">
        <v>8818179</v>
      </c>
      <c r="D156" s="265">
        <v>0</v>
      </c>
      <c r="E156" s="265">
        <v>10049853</v>
      </c>
    </row>
    <row r="157" spans="1:5" x14ac:dyDescent="0.2">
      <c r="A157" s="192">
        <v>33</v>
      </c>
      <c r="B157" s="262" t="s">
        <v>350</v>
      </c>
      <c r="C157" s="263">
        <v>8818179</v>
      </c>
      <c r="D157" s="263">
        <v>0</v>
      </c>
      <c r="E157" s="263">
        <v>10049853</v>
      </c>
    </row>
    <row r="158" spans="1:5" x14ac:dyDescent="0.2">
      <c r="A158" s="191">
        <v>34</v>
      </c>
      <c r="B158" s="262" t="s">
        <v>351</v>
      </c>
      <c r="C158" s="263">
        <v>26775944</v>
      </c>
      <c r="D158" s="263">
        <v>0</v>
      </c>
      <c r="E158" s="263">
        <v>51794400</v>
      </c>
    </row>
    <row r="159" spans="1:5" x14ac:dyDescent="0.2">
      <c r="A159" s="193"/>
      <c r="B159" s="151"/>
      <c r="C159" s="150"/>
      <c r="D159" s="150"/>
      <c r="E159" s="150"/>
    </row>
    <row r="160" spans="1:5" x14ac:dyDescent="0.2">
      <c r="A160" s="193"/>
      <c r="B160" s="151"/>
      <c r="C160" s="150"/>
      <c r="D160" s="150"/>
      <c r="E160" s="150"/>
    </row>
    <row r="161" spans="1:5" x14ac:dyDescent="0.2">
      <c r="C161" s="16" t="s">
        <v>377</v>
      </c>
      <c r="D161" s="16"/>
    </row>
    <row r="162" spans="1:5" s="3" customFormat="1" ht="24" x14ac:dyDescent="0.2">
      <c r="B162" s="101" t="s">
        <v>1</v>
      </c>
      <c r="C162" s="102" t="s">
        <v>674</v>
      </c>
      <c r="D162" s="102" t="s">
        <v>171</v>
      </c>
      <c r="E162" s="102" t="s">
        <v>672</v>
      </c>
    </row>
    <row r="163" spans="1:5" x14ac:dyDescent="0.2">
      <c r="B163" s="99" t="s">
        <v>172</v>
      </c>
      <c r="C163" s="99" t="s">
        <v>7</v>
      </c>
      <c r="D163" s="99" t="s">
        <v>8</v>
      </c>
      <c r="E163" s="99" t="s">
        <v>9</v>
      </c>
    </row>
    <row r="164" spans="1:5" x14ac:dyDescent="0.2">
      <c r="A164" s="192">
        <v>1</v>
      </c>
      <c r="B164" s="264" t="s">
        <v>313</v>
      </c>
      <c r="C164" s="265">
        <v>488770</v>
      </c>
      <c r="D164" s="265">
        <v>0</v>
      </c>
      <c r="E164" s="265">
        <v>477615</v>
      </c>
    </row>
    <row r="165" spans="1:5" x14ac:dyDescent="0.2">
      <c r="A165" s="191">
        <v>2</v>
      </c>
      <c r="B165" s="262" t="s">
        <v>314</v>
      </c>
      <c r="C165" s="263">
        <v>488770</v>
      </c>
      <c r="D165" s="263">
        <v>0</v>
      </c>
      <c r="E165" s="263">
        <v>477615</v>
      </c>
    </row>
    <row r="166" spans="1:5" x14ac:dyDescent="0.2">
      <c r="A166" s="191">
        <v>3</v>
      </c>
      <c r="B166" s="264" t="s">
        <v>315</v>
      </c>
      <c r="C166" s="265">
        <v>7703400</v>
      </c>
      <c r="D166" s="265">
        <v>0</v>
      </c>
      <c r="E166" s="265">
        <v>2127235</v>
      </c>
    </row>
    <row r="167" spans="1:5" x14ac:dyDescent="0.2">
      <c r="A167" s="192">
        <v>4</v>
      </c>
      <c r="B167" s="262" t="s">
        <v>316</v>
      </c>
      <c r="C167" s="263">
        <v>7703400</v>
      </c>
      <c r="D167" s="263">
        <v>0</v>
      </c>
      <c r="E167" s="263">
        <v>2127235</v>
      </c>
    </row>
    <row r="168" spans="1:5" x14ac:dyDescent="0.2">
      <c r="A168" s="191">
        <v>5</v>
      </c>
      <c r="B168" s="262" t="s">
        <v>317</v>
      </c>
      <c r="C168" s="263">
        <v>8192170</v>
      </c>
      <c r="D168" s="263">
        <v>0</v>
      </c>
      <c r="E168" s="263">
        <v>2604850</v>
      </c>
    </row>
    <row r="169" spans="1:5" x14ac:dyDescent="0.2">
      <c r="A169" s="191">
        <v>6</v>
      </c>
      <c r="B169" s="264" t="s">
        <v>326</v>
      </c>
      <c r="C169" s="265">
        <v>65050</v>
      </c>
      <c r="D169" s="265">
        <v>0</v>
      </c>
      <c r="E169" s="265">
        <v>1507700</v>
      </c>
    </row>
    <row r="170" spans="1:5" x14ac:dyDescent="0.2">
      <c r="A170" s="192">
        <v>7</v>
      </c>
      <c r="B170" s="264" t="s">
        <v>327</v>
      </c>
      <c r="C170" s="265">
        <v>65050</v>
      </c>
      <c r="D170" s="265">
        <v>0</v>
      </c>
      <c r="E170" s="265">
        <v>1507700</v>
      </c>
    </row>
    <row r="171" spans="1:5" x14ac:dyDescent="0.2">
      <c r="A171" s="191">
        <v>8</v>
      </c>
      <c r="B171" s="262" t="s">
        <v>329</v>
      </c>
      <c r="C171" s="263">
        <v>65050</v>
      </c>
      <c r="D171" s="263">
        <v>0</v>
      </c>
      <c r="E171" s="263">
        <v>1507700</v>
      </c>
    </row>
    <row r="172" spans="1:5" x14ac:dyDescent="0.2">
      <c r="A172" s="191">
        <v>9</v>
      </c>
      <c r="B172" s="262" t="s">
        <v>330</v>
      </c>
      <c r="C172" s="263">
        <v>65050</v>
      </c>
      <c r="D172" s="263">
        <v>0</v>
      </c>
      <c r="E172" s="263">
        <v>1507700</v>
      </c>
    </row>
    <row r="173" spans="1:5" x14ac:dyDescent="0.2">
      <c r="A173" s="192">
        <v>10</v>
      </c>
      <c r="B173" s="262" t="s">
        <v>336</v>
      </c>
      <c r="C173" s="263">
        <v>8257220</v>
      </c>
      <c r="D173" s="263">
        <v>0</v>
      </c>
      <c r="E173" s="263">
        <v>4112550</v>
      </c>
    </row>
    <row r="174" spans="1:5" x14ac:dyDescent="0.2">
      <c r="A174" s="191">
        <v>11</v>
      </c>
      <c r="B174" s="264" t="s">
        <v>363</v>
      </c>
      <c r="C174" s="265">
        <v>391233</v>
      </c>
      <c r="D174" s="265">
        <v>0</v>
      </c>
      <c r="E174" s="265">
        <v>391233</v>
      </c>
    </row>
    <row r="175" spans="1:5" x14ac:dyDescent="0.2">
      <c r="A175" s="191">
        <v>12</v>
      </c>
      <c r="B175" s="264" t="s">
        <v>339</v>
      </c>
      <c r="C175" s="265">
        <v>-155296</v>
      </c>
      <c r="D175" s="265">
        <v>0</v>
      </c>
      <c r="E175" s="265">
        <v>-470207</v>
      </c>
    </row>
    <row r="176" spans="1:5" x14ac:dyDescent="0.2">
      <c r="A176" s="192">
        <v>13</v>
      </c>
      <c r="B176" s="264" t="s">
        <v>340</v>
      </c>
      <c r="C176" s="265">
        <v>-314911</v>
      </c>
      <c r="D176" s="265">
        <v>0</v>
      </c>
      <c r="E176" s="265">
        <v>-4539120</v>
      </c>
    </row>
    <row r="177" spans="1:5" x14ac:dyDescent="0.2">
      <c r="A177" s="191">
        <v>14</v>
      </c>
      <c r="B177" s="262" t="s">
        <v>341</v>
      </c>
      <c r="C177" s="263">
        <v>-78974</v>
      </c>
      <c r="D177" s="263">
        <v>0</v>
      </c>
      <c r="E177" s="263">
        <v>-4618094</v>
      </c>
    </row>
    <row r="178" spans="1:5" x14ac:dyDescent="0.2">
      <c r="A178" s="191">
        <v>15</v>
      </c>
      <c r="B178" s="264" t="s">
        <v>348</v>
      </c>
      <c r="C178" s="265">
        <v>8336194</v>
      </c>
      <c r="D178" s="265">
        <v>0</v>
      </c>
      <c r="E178" s="265">
        <v>8730644</v>
      </c>
    </row>
    <row r="179" spans="1:5" x14ac:dyDescent="0.2">
      <c r="A179" s="192">
        <v>16</v>
      </c>
      <c r="B179" s="262" t="s">
        <v>350</v>
      </c>
      <c r="C179" s="263">
        <v>8336194</v>
      </c>
      <c r="D179" s="263">
        <v>0</v>
      </c>
      <c r="E179" s="263">
        <v>8730644</v>
      </c>
    </row>
    <row r="180" spans="1:5" x14ac:dyDescent="0.2">
      <c r="A180" s="191">
        <v>17</v>
      </c>
      <c r="B180" s="262" t="s">
        <v>351</v>
      </c>
      <c r="C180" s="263">
        <v>8257220</v>
      </c>
      <c r="D180" s="263">
        <v>0</v>
      </c>
      <c r="E180" s="263">
        <v>4112550</v>
      </c>
    </row>
    <row r="181" spans="1:5" x14ac:dyDescent="0.2">
      <c r="A181" s="163"/>
      <c r="B181" s="164"/>
      <c r="C181" s="160"/>
      <c r="D181" s="160"/>
      <c r="E181" s="160"/>
    </row>
    <row r="182" spans="1:5" x14ac:dyDescent="0.2">
      <c r="A182" s="161"/>
      <c r="B182" s="162"/>
      <c r="C182" s="159"/>
      <c r="D182" s="159"/>
      <c r="E182" s="159"/>
    </row>
    <row r="183" spans="1:5" x14ac:dyDescent="0.2">
      <c r="A183" s="161"/>
      <c r="B183" s="162"/>
      <c r="C183" s="159"/>
      <c r="D183" s="159"/>
      <c r="E183" s="159"/>
    </row>
    <row r="184" spans="1:5" x14ac:dyDescent="0.2">
      <c r="A184" s="161"/>
      <c r="B184" s="162"/>
      <c r="C184" s="159"/>
      <c r="D184" s="159"/>
      <c r="E184" s="159"/>
    </row>
    <row r="185" spans="1:5" x14ac:dyDescent="0.2">
      <c r="A185" s="161"/>
      <c r="B185" s="162"/>
      <c r="C185" s="159"/>
      <c r="D185" s="159"/>
      <c r="E185" s="159"/>
    </row>
    <row r="186" spans="1:5" x14ac:dyDescent="0.2">
      <c r="A186" s="161"/>
      <c r="B186" s="162"/>
      <c r="C186" s="159"/>
      <c r="D186" s="159"/>
      <c r="E186" s="159"/>
    </row>
    <row r="187" spans="1:5" x14ac:dyDescent="0.2">
      <c r="A187" s="161"/>
      <c r="B187" s="162"/>
      <c r="C187" s="159"/>
      <c r="D187" s="159"/>
      <c r="E187" s="159"/>
    </row>
    <row r="188" spans="1:5" x14ac:dyDescent="0.2">
      <c r="A188" s="163"/>
      <c r="B188" s="164"/>
      <c r="C188" s="160"/>
      <c r="D188" s="160"/>
      <c r="E188" s="160"/>
    </row>
    <row r="189" spans="1:5" x14ac:dyDescent="0.2">
      <c r="A189" s="161"/>
      <c r="B189" s="162"/>
      <c r="C189" s="159"/>
      <c r="D189" s="159"/>
      <c r="E189" s="159"/>
    </row>
    <row r="190" spans="1:5" x14ac:dyDescent="0.2">
      <c r="A190" s="161"/>
      <c r="B190" s="162"/>
      <c r="C190" s="159"/>
      <c r="D190" s="159"/>
      <c r="E190" s="159"/>
    </row>
    <row r="191" spans="1:5" x14ac:dyDescent="0.2">
      <c r="A191" s="161"/>
      <c r="B191" s="162"/>
      <c r="C191" s="159"/>
      <c r="D191" s="159"/>
      <c r="E191" s="159"/>
    </row>
    <row r="192" spans="1:5" x14ac:dyDescent="0.2">
      <c r="A192" s="161"/>
      <c r="B192" s="162"/>
      <c r="C192" s="159"/>
      <c r="D192" s="159"/>
      <c r="E192" s="159"/>
    </row>
    <row r="193" spans="1:5" x14ac:dyDescent="0.2">
      <c r="A193" s="161"/>
      <c r="B193" s="162"/>
      <c r="C193" s="159"/>
      <c r="D193" s="159"/>
      <c r="E193" s="159"/>
    </row>
    <row r="194" spans="1:5" x14ac:dyDescent="0.2">
      <c r="A194" s="161"/>
      <c r="B194" s="162"/>
      <c r="C194" s="159"/>
      <c r="D194" s="159"/>
      <c r="E194" s="159"/>
    </row>
    <row r="195" spans="1:5" x14ac:dyDescent="0.2">
      <c r="A195" s="161"/>
      <c r="B195" s="162"/>
      <c r="C195" s="159"/>
      <c r="D195" s="159"/>
      <c r="E195" s="159"/>
    </row>
    <row r="196" spans="1:5" x14ac:dyDescent="0.2">
      <c r="A196" s="161"/>
      <c r="B196" s="162"/>
      <c r="C196" s="159"/>
      <c r="D196" s="159"/>
      <c r="E196" s="159"/>
    </row>
    <row r="197" spans="1:5" x14ac:dyDescent="0.2">
      <c r="A197" s="161"/>
      <c r="B197" s="162"/>
      <c r="C197" s="159"/>
      <c r="D197" s="159"/>
      <c r="E197" s="159"/>
    </row>
    <row r="198" spans="1:5" x14ac:dyDescent="0.2">
      <c r="A198" s="161"/>
      <c r="B198" s="162"/>
      <c r="C198" s="159"/>
      <c r="D198" s="159"/>
      <c r="E198" s="159"/>
    </row>
    <row r="199" spans="1:5" x14ac:dyDescent="0.2">
      <c r="A199" s="161"/>
      <c r="B199" s="162"/>
      <c r="C199" s="159"/>
      <c r="D199" s="159"/>
      <c r="E199" s="159"/>
    </row>
    <row r="200" spans="1:5" x14ac:dyDescent="0.2">
      <c r="A200" s="161"/>
      <c r="B200" s="162"/>
      <c r="C200" s="159"/>
      <c r="D200" s="159"/>
      <c r="E200" s="159"/>
    </row>
    <row r="201" spans="1:5" x14ac:dyDescent="0.2">
      <c r="A201" s="161"/>
      <c r="B201" s="162"/>
      <c r="C201" s="159"/>
      <c r="D201" s="159"/>
      <c r="E201" s="159"/>
    </row>
    <row r="202" spans="1:5" x14ac:dyDescent="0.2">
      <c r="A202" s="161"/>
      <c r="B202" s="162"/>
      <c r="C202" s="159"/>
      <c r="D202" s="159"/>
      <c r="E202" s="159"/>
    </row>
    <row r="203" spans="1:5" x14ac:dyDescent="0.2">
      <c r="A203" s="161"/>
      <c r="B203" s="162"/>
      <c r="C203" s="159"/>
      <c r="D203" s="159"/>
      <c r="E203" s="159"/>
    </row>
    <row r="204" spans="1:5" x14ac:dyDescent="0.2">
      <c r="A204" s="161"/>
      <c r="B204" s="162"/>
      <c r="C204" s="159"/>
      <c r="D204" s="159"/>
      <c r="E204" s="159"/>
    </row>
    <row r="205" spans="1:5" x14ac:dyDescent="0.2">
      <c r="A205" s="161"/>
      <c r="B205" s="162"/>
      <c r="C205" s="159"/>
      <c r="D205" s="159"/>
      <c r="E205" s="159"/>
    </row>
    <row r="206" spans="1:5" x14ac:dyDescent="0.2">
      <c r="A206" s="161"/>
      <c r="B206" s="162"/>
      <c r="C206" s="159"/>
      <c r="D206" s="159"/>
      <c r="E206" s="159"/>
    </row>
    <row r="207" spans="1:5" x14ac:dyDescent="0.2">
      <c r="A207" s="161"/>
      <c r="B207" s="162"/>
      <c r="C207" s="159"/>
      <c r="D207" s="159"/>
      <c r="E207" s="159"/>
    </row>
    <row r="208" spans="1:5" x14ac:dyDescent="0.2">
      <c r="A208" s="161"/>
      <c r="B208" s="162"/>
      <c r="C208" s="159"/>
      <c r="D208" s="159"/>
      <c r="E208" s="159"/>
    </row>
    <row r="209" spans="1:5" x14ac:dyDescent="0.2">
      <c r="A209" s="161"/>
      <c r="B209" s="162"/>
      <c r="C209" s="159"/>
      <c r="D209" s="159"/>
      <c r="E209" s="159"/>
    </row>
    <row r="210" spans="1:5" x14ac:dyDescent="0.2">
      <c r="A210" s="161"/>
      <c r="B210" s="162"/>
      <c r="C210" s="159"/>
      <c r="D210" s="159"/>
      <c r="E210" s="159"/>
    </row>
    <row r="211" spans="1:5" x14ac:dyDescent="0.2">
      <c r="A211" s="161"/>
      <c r="B211" s="162"/>
      <c r="C211" s="159"/>
      <c r="D211" s="159"/>
      <c r="E211" s="159"/>
    </row>
    <row r="212" spans="1:5" x14ac:dyDescent="0.2">
      <c r="A212" s="161"/>
      <c r="B212" s="162"/>
      <c r="C212" s="159"/>
      <c r="D212" s="159"/>
      <c r="E212" s="159"/>
    </row>
    <row r="213" spans="1:5" x14ac:dyDescent="0.2">
      <c r="A213" s="161"/>
      <c r="B213" s="162"/>
      <c r="C213" s="159"/>
      <c r="D213" s="159"/>
      <c r="E213" s="159"/>
    </row>
    <row r="214" spans="1:5" x14ac:dyDescent="0.2">
      <c r="A214" s="163"/>
      <c r="B214" s="164"/>
      <c r="C214" s="160"/>
      <c r="D214" s="160"/>
      <c r="E214" s="160"/>
    </row>
    <row r="215" spans="1:5" x14ac:dyDescent="0.2">
      <c r="A215" s="161"/>
      <c r="B215" s="162"/>
      <c r="C215" s="159"/>
      <c r="D215" s="159"/>
      <c r="E215" s="159"/>
    </row>
    <row r="216" spans="1:5" x14ac:dyDescent="0.2">
      <c r="A216" s="161"/>
      <c r="B216" s="162"/>
      <c r="C216" s="159"/>
      <c r="D216" s="159"/>
      <c r="E216" s="159"/>
    </row>
    <row r="217" spans="1:5" x14ac:dyDescent="0.2">
      <c r="A217" s="161"/>
      <c r="B217" s="162"/>
      <c r="C217" s="159"/>
      <c r="D217" s="159"/>
      <c r="E217" s="159"/>
    </row>
    <row r="218" spans="1:5" x14ac:dyDescent="0.2">
      <c r="A218" s="161"/>
      <c r="B218" s="162"/>
      <c r="C218" s="159"/>
      <c r="D218" s="159"/>
      <c r="E218" s="159"/>
    </row>
    <row r="219" spans="1:5" x14ac:dyDescent="0.2">
      <c r="A219" s="161"/>
      <c r="B219" s="162"/>
      <c r="C219" s="159"/>
      <c r="D219" s="159"/>
      <c r="E219" s="159"/>
    </row>
    <row r="220" spans="1:5" x14ac:dyDescent="0.2">
      <c r="A220" s="161"/>
      <c r="B220" s="162"/>
      <c r="C220" s="159"/>
      <c r="D220" s="159"/>
      <c r="E220" s="159"/>
    </row>
    <row r="221" spans="1:5" x14ac:dyDescent="0.2">
      <c r="A221" s="161"/>
      <c r="B221" s="162"/>
      <c r="C221" s="159"/>
      <c r="D221" s="159"/>
      <c r="E221" s="159"/>
    </row>
    <row r="222" spans="1:5" x14ac:dyDescent="0.2">
      <c r="A222" s="161"/>
      <c r="B222" s="162"/>
      <c r="C222" s="159"/>
      <c r="D222" s="159"/>
      <c r="E222" s="159"/>
    </row>
    <row r="223" spans="1:5" x14ac:dyDescent="0.2">
      <c r="A223" s="161"/>
      <c r="B223" s="162"/>
      <c r="C223" s="159"/>
      <c r="D223" s="159"/>
      <c r="E223" s="159"/>
    </row>
    <row r="224" spans="1:5" x14ac:dyDescent="0.2">
      <c r="A224" s="161"/>
      <c r="B224" s="162"/>
      <c r="C224" s="159"/>
      <c r="D224" s="159"/>
      <c r="E224" s="159"/>
    </row>
    <row r="225" spans="1:5" x14ac:dyDescent="0.2">
      <c r="A225" s="161"/>
      <c r="B225" s="162"/>
      <c r="C225" s="159"/>
      <c r="D225" s="159"/>
      <c r="E225" s="159"/>
    </row>
    <row r="226" spans="1:5" x14ac:dyDescent="0.2">
      <c r="A226" s="161"/>
      <c r="B226" s="162"/>
      <c r="C226" s="159"/>
      <c r="D226" s="159"/>
      <c r="E226" s="159"/>
    </row>
    <row r="227" spans="1:5" x14ac:dyDescent="0.2">
      <c r="A227" s="161"/>
      <c r="B227" s="162"/>
      <c r="C227" s="159"/>
      <c r="D227" s="159"/>
      <c r="E227" s="159"/>
    </row>
    <row r="228" spans="1:5" x14ac:dyDescent="0.2">
      <c r="A228" s="161"/>
      <c r="B228" s="162"/>
      <c r="C228" s="159"/>
      <c r="D228" s="159"/>
      <c r="E228" s="159"/>
    </row>
    <row r="229" spans="1:5" x14ac:dyDescent="0.2">
      <c r="A229" s="161"/>
      <c r="B229" s="162"/>
      <c r="C229" s="159"/>
      <c r="D229" s="159"/>
      <c r="E229" s="159"/>
    </row>
    <row r="230" spans="1:5" x14ac:dyDescent="0.2">
      <c r="A230" s="161"/>
      <c r="B230" s="162"/>
      <c r="C230" s="159"/>
      <c r="D230" s="159"/>
      <c r="E230" s="159"/>
    </row>
    <row r="231" spans="1:5" x14ac:dyDescent="0.2">
      <c r="A231" s="161"/>
      <c r="B231" s="162"/>
      <c r="C231" s="159"/>
      <c r="D231" s="159"/>
      <c r="E231" s="159"/>
    </row>
    <row r="232" spans="1:5" x14ac:dyDescent="0.2">
      <c r="A232" s="161"/>
      <c r="B232" s="162"/>
      <c r="C232" s="159"/>
      <c r="D232" s="159"/>
      <c r="E232" s="159"/>
    </row>
    <row r="233" spans="1:5" x14ac:dyDescent="0.2">
      <c r="A233" s="161"/>
      <c r="B233" s="162"/>
      <c r="C233" s="159"/>
      <c r="D233" s="159"/>
      <c r="E233" s="159"/>
    </row>
    <row r="234" spans="1:5" x14ac:dyDescent="0.2">
      <c r="A234" s="161"/>
      <c r="B234" s="162"/>
      <c r="C234" s="159"/>
      <c r="D234" s="159"/>
      <c r="E234" s="159"/>
    </row>
    <row r="235" spans="1:5" x14ac:dyDescent="0.2">
      <c r="A235" s="161"/>
      <c r="B235" s="162"/>
      <c r="C235" s="159"/>
      <c r="D235" s="159"/>
      <c r="E235" s="159"/>
    </row>
    <row r="236" spans="1:5" x14ac:dyDescent="0.2">
      <c r="A236" s="161"/>
      <c r="B236" s="162"/>
      <c r="C236" s="159"/>
      <c r="D236" s="159"/>
      <c r="E236" s="159"/>
    </row>
    <row r="237" spans="1:5" x14ac:dyDescent="0.2">
      <c r="A237" s="161"/>
      <c r="B237" s="162"/>
      <c r="C237" s="159"/>
      <c r="D237" s="159"/>
      <c r="E237" s="159"/>
    </row>
    <row r="238" spans="1:5" x14ac:dyDescent="0.2">
      <c r="A238" s="163"/>
      <c r="B238" s="164"/>
      <c r="C238" s="160"/>
      <c r="D238" s="160"/>
      <c r="E238" s="160"/>
    </row>
    <row r="239" spans="1:5" x14ac:dyDescent="0.2">
      <c r="A239" s="161"/>
      <c r="B239" s="162"/>
      <c r="C239" s="159"/>
      <c r="D239" s="159"/>
      <c r="E239" s="159"/>
    </row>
    <row r="240" spans="1:5" x14ac:dyDescent="0.2">
      <c r="A240" s="161"/>
      <c r="B240" s="162"/>
      <c r="C240" s="159"/>
      <c r="D240" s="159"/>
      <c r="E240" s="159"/>
    </row>
    <row r="241" spans="1:5" x14ac:dyDescent="0.2">
      <c r="A241" s="161"/>
      <c r="B241" s="162"/>
      <c r="C241" s="159"/>
      <c r="D241" s="159"/>
      <c r="E241" s="159"/>
    </row>
    <row r="242" spans="1:5" x14ac:dyDescent="0.2">
      <c r="A242" s="161"/>
      <c r="B242" s="162"/>
      <c r="C242" s="159"/>
      <c r="D242" s="159"/>
      <c r="E242" s="159"/>
    </row>
    <row r="243" spans="1:5" x14ac:dyDescent="0.2">
      <c r="A243" s="161"/>
      <c r="B243" s="162"/>
      <c r="C243" s="159"/>
      <c r="D243" s="159"/>
      <c r="E243" s="159"/>
    </row>
    <row r="244" spans="1:5" x14ac:dyDescent="0.2">
      <c r="A244" s="161"/>
      <c r="B244" s="162"/>
      <c r="C244" s="159"/>
      <c r="D244" s="159"/>
      <c r="E244" s="159"/>
    </row>
    <row r="245" spans="1:5" x14ac:dyDescent="0.2">
      <c r="A245" s="161"/>
      <c r="B245" s="162"/>
      <c r="C245" s="159"/>
      <c r="D245" s="159"/>
      <c r="E245" s="159"/>
    </row>
    <row r="246" spans="1:5" x14ac:dyDescent="0.2">
      <c r="A246" s="161"/>
      <c r="B246" s="162"/>
      <c r="C246" s="159"/>
      <c r="D246" s="159"/>
      <c r="E246" s="159"/>
    </row>
    <row r="247" spans="1:5" x14ac:dyDescent="0.2">
      <c r="A247" s="161"/>
      <c r="B247" s="162"/>
      <c r="C247" s="159"/>
      <c r="D247" s="159"/>
      <c r="E247" s="159"/>
    </row>
    <row r="248" spans="1:5" x14ac:dyDescent="0.2">
      <c r="A248" s="163"/>
      <c r="B248" s="164"/>
      <c r="C248" s="160"/>
      <c r="D248" s="160"/>
      <c r="E248" s="160"/>
    </row>
    <row r="249" spans="1:5" x14ac:dyDescent="0.2">
      <c r="A249" s="163"/>
      <c r="B249" s="164"/>
      <c r="C249" s="160"/>
      <c r="D249" s="160"/>
      <c r="E249" s="160"/>
    </row>
    <row r="250" spans="1:5" x14ac:dyDescent="0.2">
      <c r="A250" s="163"/>
      <c r="B250" s="164"/>
      <c r="C250" s="160"/>
      <c r="D250" s="160"/>
      <c r="E250" s="160"/>
    </row>
    <row r="251" spans="1:5" x14ac:dyDescent="0.2">
      <c r="A251" s="161"/>
      <c r="B251" s="162"/>
      <c r="C251" s="159"/>
      <c r="D251" s="159"/>
      <c r="E251" s="159"/>
    </row>
    <row r="252" spans="1:5" x14ac:dyDescent="0.2">
      <c r="A252" s="161"/>
      <c r="B252" s="162"/>
      <c r="C252" s="159"/>
      <c r="D252" s="159"/>
      <c r="E252" s="159"/>
    </row>
    <row r="253" spans="1:5" x14ac:dyDescent="0.2">
      <c r="A253" s="161"/>
      <c r="B253" s="162"/>
      <c r="C253" s="159"/>
      <c r="D253" s="159"/>
      <c r="E253" s="159"/>
    </row>
    <row r="254" spans="1:5" x14ac:dyDescent="0.2">
      <c r="A254" s="163"/>
      <c r="B254" s="164"/>
      <c r="C254" s="160"/>
      <c r="D254" s="160"/>
      <c r="E254" s="160"/>
    </row>
    <row r="255" spans="1:5" x14ac:dyDescent="0.2">
      <c r="A255" s="163"/>
      <c r="B255" s="164"/>
      <c r="C255" s="160"/>
      <c r="D255" s="160"/>
      <c r="E255" s="160"/>
    </row>
  </sheetData>
  <mergeCells count="2">
    <mergeCell ref="B2:E2"/>
    <mergeCell ref="B3:E3"/>
  </mergeCells>
  <pageMargins left="0.33" right="0.41" top="0.74803149606299213" bottom="0.74803149606299213" header="0.31496062992125984" footer="0.31496062992125984"/>
  <pageSetup paperSize="9" scale="34" orientation="landscape" r:id="rId1"/>
  <rowBreaks count="2" manualBreakCount="2">
    <brk id="83" max="16383" man="1"/>
    <brk id="159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G1" sqref="G1"/>
    </sheetView>
  </sheetViews>
  <sheetFormatPr defaultColWidth="9" defaultRowHeight="12.75" x14ac:dyDescent="0.2"/>
  <cols>
    <col min="1" max="1" width="6.28515625" style="1" customWidth="1"/>
    <col min="2" max="2" width="73" style="1" customWidth="1"/>
    <col min="3" max="3" width="9" style="1"/>
    <col min="4" max="4" width="18.28515625" style="1" customWidth="1"/>
    <col min="5" max="5" width="19" style="1" customWidth="1"/>
    <col min="6" max="6" width="19.28515625" style="1" customWidth="1"/>
    <col min="7" max="7" width="18.28515625" style="1" customWidth="1"/>
    <col min="8" max="8" width="19.140625" style="1" customWidth="1"/>
    <col min="9" max="9" width="19.42578125" style="1" customWidth="1"/>
    <col min="10" max="10" width="20" style="1" customWidth="1"/>
    <col min="11" max="16384" width="9" style="1"/>
  </cols>
  <sheetData>
    <row r="1" spans="1:10" x14ac:dyDescent="0.2">
      <c r="B1" s="103"/>
      <c r="G1" s="124" t="s">
        <v>718</v>
      </c>
    </row>
    <row r="2" spans="1:10" ht="26.45" customHeight="1" x14ac:dyDescent="0.25">
      <c r="B2" s="386" t="s">
        <v>669</v>
      </c>
      <c r="C2" s="387"/>
      <c r="D2" s="387"/>
      <c r="E2" s="387"/>
      <c r="F2" s="387"/>
      <c r="G2" s="388"/>
      <c r="H2" s="388"/>
      <c r="I2" s="388"/>
      <c r="J2" s="388"/>
    </row>
    <row r="3" spans="1:10" ht="30.2" customHeight="1" x14ac:dyDescent="0.25">
      <c r="B3" s="389" t="s">
        <v>562</v>
      </c>
      <c r="C3" s="390"/>
      <c r="D3" s="390"/>
      <c r="E3" s="390"/>
      <c r="F3" s="390"/>
      <c r="G3" s="390"/>
      <c r="H3" s="390"/>
      <c r="I3" s="390"/>
      <c r="J3" s="390"/>
    </row>
    <row r="5" spans="1:10" ht="14.25" x14ac:dyDescent="0.2">
      <c r="B5" s="97" t="s">
        <v>173</v>
      </c>
    </row>
    <row r="6" spans="1:10" ht="25.5" x14ac:dyDescent="0.2">
      <c r="B6" s="95" t="s">
        <v>174</v>
      </c>
      <c r="C6" s="104" t="s">
        <v>175</v>
      </c>
      <c r="D6" s="104" t="s">
        <v>521</v>
      </c>
      <c r="E6" s="222" t="s">
        <v>495</v>
      </c>
      <c r="F6" s="123" t="s">
        <v>678</v>
      </c>
      <c r="G6" s="123" t="s">
        <v>679</v>
      </c>
      <c r="H6" s="104" t="s">
        <v>522</v>
      </c>
      <c r="I6" s="104" t="s">
        <v>561</v>
      </c>
      <c r="J6" s="104" t="s">
        <v>680</v>
      </c>
    </row>
    <row r="7" spans="1:10" x14ac:dyDescent="0.2">
      <c r="B7" s="99" t="s">
        <v>172</v>
      </c>
      <c r="C7" s="168" t="s">
        <v>7</v>
      </c>
      <c r="D7" s="99" t="s">
        <v>8</v>
      </c>
      <c r="E7" s="99" t="s">
        <v>9</v>
      </c>
      <c r="F7" s="99" t="s">
        <v>81</v>
      </c>
      <c r="G7" s="99" t="s">
        <v>11</v>
      </c>
      <c r="H7" s="99" t="s">
        <v>12</v>
      </c>
      <c r="I7" s="99" t="s">
        <v>13</v>
      </c>
      <c r="J7" s="99" t="s">
        <v>14</v>
      </c>
    </row>
    <row r="8" spans="1:10" ht="15" x14ac:dyDescent="0.2">
      <c r="A8" s="1">
        <v>1</v>
      </c>
      <c r="B8" s="105" t="s">
        <v>176</v>
      </c>
      <c r="C8" s="169" t="s">
        <v>177</v>
      </c>
      <c r="D8" s="324">
        <v>403891071</v>
      </c>
      <c r="E8" s="324">
        <f>'1 bevétel-kiadás'!R37</f>
        <v>430735717</v>
      </c>
      <c r="F8" s="324">
        <f>'1 bevétel-kiadás'!T37</f>
        <v>459618919</v>
      </c>
      <c r="G8" s="324">
        <f>'1 bevétel-kiadás'!V37</f>
        <v>459618919</v>
      </c>
      <c r="H8" s="324">
        <v>561294070</v>
      </c>
      <c r="I8" s="324">
        <v>440000000</v>
      </c>
      <c r="J8" s="324">
        <v>440000000</v>
      </c>
    </row>
    <row r="9" spans="1:10" ht="15" x14ac:dyDescent="0.2">
      <c r="A9" s="1">
        <v>2</v>
      </c>
      <c r="B9" s="106" t="s">
        <v>178</v>
      </c>
      <c r="C9" s="169" t="s">
        <v>179</v>
      </c>
      <c r="D9" s="324">
        <v>51160783</v>
      </c>
      <c r="E9" s="324">
        <f>'1 bevétel-kiadás'!R38</f>
        <v>61040635</v>
      </c>
      <c r="F9" s="324">
        <f>'1 bevétel-kiadás'!T38</f>
        <v>60697919</v>
      </c>
      <c r="G9" s="324">
        <f>'1 bevétel-kiadás'!V38</f>
        <v>60697919</v>
      </c>
      <c r="H9" s="324">
        <v>77523028</v>
      </c>
      <c r="I9" s="324">
        <v>62000000</v>
      </c>
      <c r="J9" s="324">
        <v>62000000</v>
      </c>
    </row>
    <row r="10" spans="1:10" ht="15" x14ac:dyDescent="0.2">
      <c r="A10" s="1">
        <v>3</v>
      </c>
      <c r="B10" s="106" t="s">
        <v>180</v>
      </c>
      <c r="C10" s="169" t="s">
        <v>181</v>
      </c>
      <c r="D10" s="324">
        <v>417072504</v>
      </c>
      <c r="E10" s="324">
        <f>'1 bevétel-kiadás'!R39</f>
        <v>457270209</v>
      </c>
      <c r="F10" s="324">
        <f>'1 bevétel-kiadás'!T39</f>
        <v>602243734</v>
      </c>
      <c r="G10" s="324">
        <f>'1 bevétel-kiadás'!V39</f>
        <v>556922604</v>
      </c>
      <c r="H10" s="324">
        <v>493625877</v>
      </c>
      <c r="I10" s="324">
        <v>460000000</v>
      </c>
      <c r="J10" s="324">
        <v>460000000</v>
      </c>
    </row>
    <row r="11" spans="1:10" ht="15" x14ac:dyDescent="0.2">
      <c r="A11" s="1">
        <v>4</v>
      </c>
      <c r="B11" s="107" t="s">
        <v>182</v>
      </c>
      <c r="C11" s="169" t="s">
        <v>183</v>
      </c>
      <c r="D11" s="324">
        <v>2137800</v>
      </c>
      <c r="E11" s="324">
        <f>'1 bevétel-kiadás'!R47</f>
        <v>2200000</v>
      </c>
      <c r="F11" s="324">
        <f>'1 bevétel-kiadás'!T47</f>
        <v>3252300</v>
      </c>
      <c r="G11" s="324">
        <f>'1 bevétel-kiadás'!V47</f>
        <v>3252300</v>
      </c>
      <c r="H11" s="324">
        <v>2200000</v>
      </c>
      <c r="I11" s="324">
        <v>2500000</v>
      </c>
      <c r="J11" s="324">
        <v>2500000</v>
      </c>
    </row>
    <row r="12" spans="1:10" ht="15" x14ac:dyDescent="0.2">
      <c r="A12" s="1">
        <v>5</v>
      </c>
      <c r="B12" s="107" t="s">
        <v>184</v>
      </c>
      <c r="C12" s="169" t="s">
        <v>185</v>
      </c>
      <c r="D12" s="324">
        <v>90369933</v>
      </c>
      <c r="E12" s="324">
        <f>'1 bevétel-kiadás'!R41+'1 bevétel-kiadás'!S41</f>
        <v>70900000</v>
      </c>
      <c r="F12" s="324">
        <f>'1 bevétel-kiadás'!T41+'1 bevétel-kiadás'!U41</f>
        <v>61113120</v>
      </c>
      <c r="G12" s="324">
        <f>'1 bevétel-kiadás'!V41+'1 bevétel-kiadás'!W41</f>
        <v>61113120</v>
      </c>
      <c r="H12" s="324">
        <v>68231925</v>
      </c>
      <c r="I12" s="324">
        <v>70000000</v>
      </c>
      <c r="J12" s="324">
        <v>70000000</v>
      </c>
    </row>
    <row r="13" spans="1:10" ht="15" x14ac:dyDescent="0.2">
      <c r="A13" s="1">
        <v>6</v>
      </c>
      <c r="B13" s="107" t="s">
        <v>356</v>
      </c>
      <c r="C13" s="169" t="s">
        <v>185</v>
      </c>
      <c r="D13" s="362">
        <v>0</v>
      </c>
      <c r="E13" s="362">
        <f>'1 bevétel-kiadás'!R48</f>
        <v>42942596</v>
      </c>
      <c r="F13" s="362">
        <f>'1 bevétel-kiadás'!T48</f>
        <v>164168883</v>
      </c>
      <c r="G13" s="362">
        <v>0</v>
      </c>
      <c r="H13" s="324">
        <v>70214939</v>
      </c>
      <c r="I13" s="324">
        <v>40000000</v>
      </c>
      <c r="J13" s="324">
        <v>40000000</v>
      </c>
    </row>
    <row r="14" spans="1:10" ht="15" x14ac:dyDescent="0.2">
      <c r="A14" s="1">
        <v>7</v>
      </c>
      <c r="B14" s="108" t="s">
        <v>186</v>
      </c>
      <c r="C14" s="170"/>
      <c r="D14" s="325">
        <f t="shared" ref="D14" si="0">SUM(D8:D13)</f>
        <v>964632091</v>
      </c>
      <c r="E14" s="325">
        <f t="shared" ref="E14" si="1">SUM(E8:E13)</f>
        <v>1065089157</v>
      </c>
      <c r="F14" s="325">
        <f t="shared" ref="F14:I14" si="2">SUM(F8:F13)</f>
        <v>1351094875</v>
      </c>
      <c r="G14" s="325">
        <f t="shared" si="2"/>
        <v>1141604862</v>
      </c>
      <c r="H14" s="325">
        <f t="shared" si="2"/>
        <v>1273089839</v>
      </c>
      <c r="I14" s="325">
        <f t="shared" si="2"/>
        <v>1074500000</v>
      </c>
      <c r="J14" s="325">
        <f t="shared" ref="J14" si="3">SUM(J8:J13)</f>
        <v>1074500000</v>
      </c>
    </row>
    <row r="15" spans="1:10" ht="15" x14ac:dyDescent="0.2">
      <c r="A15" s="1">
        <v>8</v>
      </c>
      <c r="B15" s="109" t="s">
        <v>187</v>
      </c>
      <c r="C15" s="169" t="s">
        <v>188</v>
      </c>
      <c r="D15" s="324">
        <v>180446477</v>
      </c>
      <c r="E15" s="324">
        <f>'1 bevétel-kiadás'!R52</f>
        <v>633758902</v>
      </c>
      <c r="F15" s="324">
        <f>'1 bevétel-kiadás'!T52+'1 bevétel-kiadás'!U52</f>
        <v>98635076</v>
      </c>
      <c r="G15" s="324">
        <f>'1 bevétel-kiadás'!U52+'1 bevétel-kiadás'!V52</f>
        <v>98635076</v>
      </c>
      <c r="H15" s="324">
        <v>404378045</v>
      </c>
      <c r="I15" s="324">
        <v>50000000</v>
      </c>
      <c r="J15" s="324">
        <v>50000000</v>
      </c>
    </row>
    <row r="16" spans="1:10" ht="15" x14ac:dyDescent="0.2">
      <c r="A16" s="1">
        <v>9</v>
      </c>
      <c r="B16" s="107" t="s">
        <v>189</v>
      </c>
      <c r="C16" s="169" t="s">
        <v>190</v>
      </c>
      <c r="D16" s="324">
        <v>30232794</v>
      </c>
      <c r="E16" s="324">
        <f>'1 bevétel-kiadás'!R53</f>
        <v>38100000</v>
      </c>
      <c r="F16" s="324">
        <f>'1 bevétel-kiadás'!T53</f>
        <v>41931000</v>
      </c>
      <c r="G16" s="324">
        <f>'1 bevétel-kiadás'!V53</f>
        <v>41931000</v>
      </c>
      <c r="H16" s="324">
        <v>105347643</v>
      </c>
      <c r="I16" s="324">
        <v>5000000</v>
      </c>
      <c r="J16" s="324">
        <v>5000000</v>
      </c>
    </row>
    <row r="17" spans="1:10" ht="15" x14ac:dyDescent="0.2">
      <c r="A17" s="1">
        <v>10</v>
      </c>
      <c r="B17" s="107" t="s">
        <v>191</v>
      </c>
      <c r="C17" s="169" t="s">
        <v>192</v>
      </c>
      <c r="D17" s="324"/>
      <c r="E17" s="324"/>
      <c r="F17" s="324">
        <v>2000000</v>
      </c>
      <c r="G17" s="324">
        <v>2000000</v>
      </c>
      <c r="H17" s="324"/>
      <c r="I17" s="324"/>
      <c r="J17" s="324"/>
    </row>
    <row r="18" spans="1:10" ht="15" x14ac:dyDescent="0.2">
      <c r="A18" s="1">
        <v>11</v>
      </c>
      <c r="B18" s="108" t="s">
        <v>193</v>
      </c>
      <c r="C18" s="170"/>
      <c r="D18" s="325">
        <f t="shared" ref="D18" si="4">SUM(D15:D17)</f>
        <v>210679271</v>
      </c>
      <c r="E18" s="325">
        <f t="shared" ref="E18" si="5">SUM(E15:E17)</f>
        <v>671858902</v>
      </c>
      <c r="F18" s="325">
        <f t="shared" ref="F18:I18" si="6">SUM(F15:F17)</f>
        <v>142566076</v>
      </c>
      <c r="G18" s="325">
        <f t="shared" si="6"/>
        <v>142566076</v>
      </c>
      <c r="H18" s="325">
        <f t="shared" si="6"/>
        <v>509725688</v>
      </c>
      <c r="I18" s="325">
        <f t="shared" si="6"/>
        <v>55000000</v>
      </c>
      <c r="J18" s="325">
        <f t="shared" ref="J18" si="7">SUM(J15:J17)</f>
        <v>55000000</v>
      </c>
    </row>
    <row r="19" spans="1:10" ht="15.75" x14ac:dyDescent="0.25">
      <c r="A19" s="1">
        <v>12</v>
      </c>
      <c r="B19" s="110" t="s">
        <v>194</v>
      </c>
      <c r="C19" s="171" t="s">
        <v>195</v>
      </c>
      <c r="D19" s="326">
        <f t="shared" ref="D19" si="8">D14+D18</f>
        <v>1175311362</v>
      </c>
      <c r="E19" s="326">
        <f t="shared" ref="E19" si="9">E14+E18</f>
        <v>1736948059</v>
      </c>
      <c r="F19" s="326">
        <f t="shared" ref="F19:I19" si="10">F14+F18</f>
        <v>1493660951</v>
      </c>
      <c r="G19" s="326">
        <f t="shared" si="10"/>
        <v>1284170938</v>
      </c>
      <c r="H19" s="326">
        <f t="shared" si="10"/>
        <v>1782815527</v>
      </c>
      <c r="I19" s="326">
        <f t="shared" si="10"/>
        <v>1129500000</v>
      </c>
      <c r="J19" s="326">
        <f t="shared" ref="J19" si="11">J14+J18</f>
        <v>1129500000</v>
      </c>
    </row>
    <row r="20" spans="1:10" ht="15" x14ac:dyDescent="0.2">
      <c r="A20" s="1">
        <v>13</v>
      </c>
      <c r="B20" s="111" t="s">
        <v>196</v>
      </c>
      <c r="C20" s="114" t="s">
        <v>197</v>
      </c>
      <c r="D20" s="147">
        <v>0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</row>
    <row r="21" spans="1:10" ht="15" x14ac:dyDescent="0.2">
      <c r="A21" s="1">
        <v>14</v>
      </c>
      <c r="B21" s="112" t="s">
        <v>198</v>
      </c>
      <c r="C21" s="114" t="s">
        <v>199</v>
      </c>
      <c r="D21" s="148"/>
      <c r="E21" s="148">
        <f>'1 bevétel-kiadás'!R62</f>
        <v>0</v>
      </c>
      <c r="F21" s="148"/>
      <c r="G21" s="148"/>
      <c r="H21" s="148">
        <v>0</v>
      </c>
      <c r="I21" s="148">
        <v>0</v>
      </c>
      <c r="J21" s="148">
        <v>0</v>
      </c>
    </row>
    <row r="22" spans="1:10" ht="14.25" x14ac:dyDescent="0.2">
      <c r="A22" s="1">
        <v>15</v>
      </c>
      <c r="B22" s="113" t="s">
        <v>200</v>
      </c>
      <c r="C22" s="114" t="s">
        <v>201</v>
      </c>
      <c r="D22" s="142">
        <v>0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</row>
    <row r="23" spans="1:10" ht="14.25" x14ac:dyDescent="0.2">
      <c r="A23" s="1">
        <v>16</v>
      </c>
      <c r="B23" s="113" t="s">
        <v>202</v>
      </c>
      <c r="C23" s="114" t="s">
        <v>203</v>
      </c>
      <c r="D23" s="142">
        <v>8906585</v>
      </c>
      <c r="E23" s="142">
        <f>'1 bevétel-kiadás'!R63</f>
        <v>8747578</v>
      </c>
      <c r="F23" s="142">
        <f>'1 bevétel-kiadás'!T63</f>
        <v>11977310</v>
      </c>
      <c r="G23" s="142">
        <f>'1 bevétel-kiadás'!V63</f>
        <v>11977310</v>
      </c>
      <c r="H23" s="142">
        <v>8700363</v>
      </c>
      <c r="I23" s="142"/>
      <c r="J23" s="142"/>
    </row>
    <row r="24" spans="1:10" ht="14.25" x14ac:dyDescent="0.2">
      <c r="A24" s="1">
        <v>17</v>
      </c>
      <c r="B24" s="112" t="s">
        <v>204</v>
      </c>
      <c r="C24" s="114" t="s">
        <v>205</v>
      </c>
      <c r="D24" s="142">
        <v>214928822</v>
      </c>
      <c r="E24" s="142"/>
      <c r="F24" s="142">
        <v>191620000</v>
      </c>
      <c r="G24" s="142">
        <v>191620000</v>
      </c>
      <c r="H24" s="142"/>
      <c r="I24" s="142">
        <v>0</v>
      </c>
      <c r="J24" s="142">
        <v>0</v>
      </c>
    </row>
    <row r="25" spans="1:10" ht="14.25" x14ac:dyDescent="0.2">
      <c r="A25" s="1">
        <v>18</v>
      </c>
      <c r="B25" s="113" t="s">
        <v>206</v>
      </c>
      <c r="C25" s="114" t="s">
        <v>207</v>
      </c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</row>
    <row r="26" spans="1:10" ht="14.25" x14ac:dyDescent="0.2">
      <c r="A26" s="1">
        <v>19</v>
      </c>
      <c r="B26" s="113" t="s">
        <v>208</v>
      </c>
      <c r="C26" s="114" t="s">
        <v>209</v>
      </c>
      <c r="D26" s="142">
        <v>0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</row>
    <row r="27" spans="1:10" ht="14.25" x14ac:dyDescent="0.2">
      <c r="A27" s="1">
        <v>20</v>
      </c>
      <c r="B27" s="113" t="s">
        <v>210</v>
      </c>
      <c r="C27" s="114" t="s">
        <v>211</v>
      </c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</row>
    <row r="28" spans="1:10" ht="15" x14ac:dyDescent="0.2">
      <c r="A28" s="1">
        <v>21</v>
      </c>
      <c r="B28" s="115" t="s">
        <v>212</v>
      </c>
      <c r="C28" s="117" t="s">
        <v>213</v>
      </c>
      <c r="D28" s="148">
        <f t="shared" ref="D28" si="12">SUM(D20:D27)</f>
        <v>223835407</v>
      </c>
      <c r="E28" s="148">
        <f t="shared" ref="E28" si="13">SUM(E20:E27)</f>
        <v>8747578</v>
      </c>
      <c r="F28" s="148">
        <f t="shared" ref="F28:I28" si="14">SUM(F20:F27)</f>
        <v>203597310</v>
      </c>
      <c r="G28" s="148">
        <f t="shared" si="14"/>
        <v>203597310</v>
      </c>
      <c r="H28" s="148">
        <f t="shared" si="14"/>
        <v>8700363</v>
      </c>
      <c r="I28" s="148">
        <f t="shared" si="14"/>
        <v>0</v>
      </c>
      <c r="J28" s="148">
        <f t="shared" ref="J28" si="15">SUM(J20:J27)</f>
        <v>0</v>
      </c>
    </row>
    <row r="29" spans="1:10" ht="14.25" x14ac:dyDescent="0.2">
      <c r="A29" s="1">
        <v>22</v>
      </c>
      <c r="B29" s="116" t="s">
        <v>214</v>
      </c>
      <c r="C29" s="117" t="s">
        <v>215</v>
      </c>
      <c r="D29" s="327">
        <v>0</v>
      </c>
      <c r="E29" s="327">
        <v>0</v>
      </c>
      <c r="F29" s="327">
        <v>0</v>
      </c>
      <c r="G29" s="327">
        <v>0</v>
      </c>
      <c r="H29" s="327">
        <v>0</v>
      </c>
      <c r="I29" s="327">
        <v>0</v>
      </c>
      <c r="J29" s="327">
        <v>0</v>
      </c>
    </row>
    <row r="30" spans="1:10" ht="14.25" x14ac:dyDescent="0.2">
      <c r="A30" s="1">
        <v>23</v>
      </c>
      <c r="B30" s="116" t="s">
        <v>216</v>
      </c>
      <c r="C30" s="117" t="s">
        <v>217</v>
      </c>
      <c r="D30" s="327">
        <v>0</v>
      </c>
      <c r="E30" s="327">
        <v>0</v>
      </c>
      <c r="F30" s="327">
        <v>0</v>
      </c>
      <c r="G30" s="327">
        <v>0</v>
      </c>
      <c r="H30" s="327">
        <v>0</v>
      </c>
      <c r="I30" s="327">
        <v>0</v>
      </c>
      <c r="J30" s="327">
        <v>0</v>
      </c>
    </row>
    <row r="31" spans="1:10" ht="15.75" x14ac:dyDescent="0.2">
      <c r="A31" s="1">
        <v>24</v>
      </c>
      <c r="B31" s="118" t="s">
        <v>63</v>
      </c>
      <c r="C31" s="172" t="s">
        <v>218</v>
      </c>
      <c r="D31" s="328">
        <f t="shared" ref="D31" si="16">D28+D29+D30</f>
        <v>223835407</v>
      </c>
      <c r="E31" s="328">
        <f t="shared" ref="E31" si="17">E28+E29+E30</f>
        <v>8747578</v>
      </c>
      <c r="F31" s="328">
        <f t="shared" ref="F31:I31" si="18">F28+F29+F30</f>
        <v>203597310</v>
      </c>
      <c r="G31" s="328">
        <f t="shared" si="18"/>
        <v>203597310</v>
      </c>
      <c r="H31" s="328">
        <f t="shared" si="18"/>
        <v>8700363</v>
      </c>
      <c r="I31" s="328">
        <f t="shared" si="18"/>
        <v>0</v>
      </c>
      <c r="J31" s="328">
        <f t="shared" ref="J31" si="19">J28+J29+J30</f>
        <v>0</v>
      </c>
    </row>
    <row r="32" spans="1:10" ht="15.75" x14ac:dyDescent="0.25">
      <c r="A32" s="1">
        <v>25</v>
      </c>
      <c r="B32" s="119" t="s">
        <v>219</v>
      </c>
      <c r="C32" s="120"/>
      <c r="D32" s="329">
        <f>D19+D31</f>
        <v>1399146769</v>
      </c>
      <c r="E32" s="329">
        <f t="shared" ref="E32" si="20">E19+E31</f>
        <v>1745695637</v>
      </c>
      <c r="F32" s="329">
        <f t="shared" ref="F32:I32" si="21">F19+F31</f>
        <v>1697258261</v>
      </c>
      <c r="G32" s="329">
        <f t="shared" si="21"/>
        <v>1487768248</v>
      </c>
      <c r="H32" s="329">
        <f t="shared" si="21"/>
        <v>1791515890</v>
      </c>
      <c r="I32" s="329">
        <f t="shared" si="21"/>
        <v>1129500000</v>
      </c>
      <c r="J32" s="329">
        <f t="shared" ref="J32" si="22">J19+J31</f>
        <v>1129500000</v>
      </c>
    </row>
    <row r="33" spans="1:10" ht="25.5" x14ac:dyDescent="0.2">
      <c r="A33" s="1">
        <v>26</v>
      </c>
      <c r="B33" s="95" t="s">
        <v>174</v>
      </c>
      <c r="C33" s="104" t="s">
        <v>220</v>
      </c>
      <c r="D33" s="104" t="s">
        <v>521</v>
      </c>
      <c r="E33" s="222" t="s">
        <v>495</v>
      </c>
      <c r="F33" s="123" t="s">
        <v>678</v>
      </c>
      <c r="G33" s="123" t="s">
        <v>679</v>
      </c>
      <c r="H33" s="104" t="s">
        <v>522</v>
      </c>
      <c r="I33" s="104" t="s">
        <v>561</v>
      </c>
      <c r="J33" s="104" t="s">
        <v>680</v>
      </c>
    </row>
    <row r="34" spans="1:10" ht="15" x14ac:dyDescent="0.2">
      <c r="A34" s="1">
        <v>27</v>
      </c>
      <c r="B34" s="106" t="s">
        <v>221</v>
      </c>
      <c r="C34" s="173" t="s">
        <v>222</v>
      </c>
      <c r="D34" s="330">
        <v>276311693</v>
      </c>
      <c r="E34" s="330">
        <f>'1 bevétel-kiadás'!R14</f>
        <v>247748619</v>
      </c>
      <c r="F34" s="330">
        <f>'1 bevétel-kiadás'!T14</f>
        <v>272649447</v>
      </c>
      <c r="G34" s="330">
        <f>'1 bevétel-kiadás'!V14</f>
        <v>272649447</v>
      </c>
      <c r="H34" s="330">
        <v>263617977</v>
      </c>
      <c r="I34" s="330">
        <v>250000000</v>
      </c>
      <c r="J34" s="330">
        <v>250000000</v>
      </c>
    </row>
    <row r="35" spans="1:10" ht="15" x14ac:dyDescent="0.2">
      <c r="A35" s="1">
        <v>28</v>
      </c>
      <c r="B35" s="106" t="s">
        <v>357</v>
      </c>
      <c r="C35" s="173" t="s">
        <v>222</v>
      </c>
      <c r="D35" s="330">
        <v>28610163</v>
      </c>
      <c r="E35" s="330">
        <f>'1 bevétel-kiadás'!R15</f>
        <v>16085619</v>
      </c>
      <c r="F35" s="330">
        <f>'1 bevétel-kiadás'!T15</f>
        <v>26381829</v>
      </c>
      <c r="G35" s="330">
        <f>'1 bevétel-kiadás'!V15</f>
        <v>26381829</v>
      </c>
      <c r="H35" s="330">
        <v>18471606</v>
      </c>
      <c r="I35" s="330">
        <v>19500000</v>
      </c>
      <c r="J35" s="330">
        <v>19500000</v>
      </c>
    </row>
    <row r="36" spans="1:10" ht="15" x14ac:dyDescent="0.2">
      <c r="A36" s="1">
        <v>29</v>
      </c>
      <c r="B36" s="106" t="s">
        <v>223</v>
      </c>
      <c r="C36" s="173" t="s">
        <v>224</v>
      </c>
      <c r="D36" s="330">
        <v>381205103</v>
      </c>
      <c r="E36" s="330">
        <f>'1 bevétel-kiadás'!R8</f>
        <v>329000000</v>
      </c>
      <c r="F36" s="330">
        <f>'1 bevétel-kiadás'!T8</f>
        <v>353027182</v>
      </c>
      <c r="G36" s="330">
        <f>'1 bevétel-kiadás'!V8</f>
        <v>353025207</v>
      </c>
      <c r="H36" s="330">
        <v>365000000</v>
      </c>
      <c r="I36" s="330">
        <v>350000000</v>
      </c>
      <c r="J36" s="330">
        <v>350000000</v>
      </c>
    </row>
    <row r="37" spans="1:10" ht="15" x14ac:dyDescent="0.2">
      <c r="A37" s="1">
        <v>30</v>
      </c>
      <c r="B37" s="107" t="s">
        <v>225</v>
      </c>
      <c r="C37" s="173" t="s">
        <v>226</v>
      </c>
      <c r="D37" s="330">
        <v>473081609</v>
      </c>
      <c r="E37" s="330">
        <f>'1 bevétel-kiadás'!R7</f>
        <v>428096549</v>
      </c>
      <c r="F37" s="330">
        <f>'1 bevétel-kiadás'!T7</f>
        <v>584990418</v>
      </c>
      <c r="G37" s="330">
        <f>'1 bevétel-kiadás'!V7</f>
        <v>584394626</v>
      </c>
      <c r="H37" s="330">
        <v>616484885</v>
      </c>
      <c r="I37" s="330">
        <v>430000000</v>
      </c>
      <c r="J37" s="330">
        <v>430000000</v>
      </c>
    </row>
    <row r="38" spans="1:10" ht="15" x14ac:dyDescent="0.2">
      <c r="A38" s="1">
        <v>31</v>
      </c>
      <c r="B38" s="106" t="s">
        <v>227</v>
      </c>
      <c r="C38" s="173" t="s">
        <v>228</v>
      </c>
      <c r="D38" s="330">
        <v>2641095</v>
      </c>
      <c r="E38" s="330">
        <f>'1 bevétel-kiadás'!R16</f>
        <v>0</v>
      </c>
      <c r="F38" s="330">
        <f>'1 bevétel-kiadás'!T16</f>
        <v>825943</v>
      </c>
      <c r="G38" s="330">
        <f>'1 bevétel-kiadás'!V16</f>
        <v>825943</v>
      </c>
      <c r="H38" s="330">
        <f>'[2]1 bevétel-kiadás'!$K$16</f>
        <v>0</v>
      </c>
      <c r="I38" s="330"/>
      <c r="J38" s="330"/>
    </row>
    <row r="39" spans="1:10" ht="15" x14ac:dyDescent="0.2">
      <c r="A39" s="1">
        <v>32</v>
      </c>
      <c r="B39" s="108" t="s">
        <v>186</v>
      </c>
      <c r="C39" s="174"/>
      <c r="D39" s="331">
        <f t="shared" ref="D39:E39" si="23">SUM(D34:D38)</f>
        <v>1161849663</v>
      </c>
      <c r="E39" s="331">
        <f t="shared" si="23"/>
        <v>1020930787</v>
      </c>
      <c r="F39" s="331">
        <f t="shared" ref="F39:I39" si="24">SUM(F34:F38)</f>
        <v>1237874819</v>
      </c>
      <c r="G39" s="331">
        <f t="shared" si="24"/>
        <v>1237277052</v>
      </c>
      <c r="H39" s="331">
        <f t="shared" si="24"/>
        <v>1263574468</v>
      </c>
      <c r="I39" s="331">
        <f t="shared" si="24"/>
        <v>1049500000</v>
      </c>
      <c r="J39" s="331">
        <f t="shared" ref="J39" si="25">SUM(J34:J38)</f>
        <v>1049500000</v>
      </c>
    </row>
    <row r="40" spans="1:10" ht="15" x14ac:dyDescent="0.2">
      <c r="A40" s="1">
        <v>33</v>
      </c>
      <c r="B40" s="106" t="s">
        <v>229</v>
      </c>
      <c r="C40" s="173" t="s">
        <v>230</v>
      </c>
      <c r="D40" s="330">
        <v>32462085</v>
      </c>
      <c r="E40" s="330">
        <f>'1 bevétel-kiadás'!R19</f>
        <v>431212140</v>
      </c>
      <c r="F40" s="330">
        <f>'1 bevétel-kiadás'!T19</f>
        <v>135940951</v>
      </c>
      <c r="G40" s="330">
        <f>'1 bevétel-kiadás'!V19</f>
        <v>135940951</v>
      </c>
      <c r="H40" s="330">
        <v>316076176</v>
      </c>
      <c r="I40" s="330">
        <v>10000000</v>
      </c>
      <c r="J40" s="330">
        <v>10000000</v>
      </c>
    </row>
    <row r="41" spans="1:10" ht="15" x14ac:dyDescent="0.2">
      <c r="A41" s="1">
        <v>34</v>
      </c>
      <c r="B41" s="106" t="s">
        <v>231</v>
      </c>
      <c r="C41" s="173" t="s">
        <v>232</v>
      </c>
      <c r="D41" s="330">
        <v>1480000</v>
      </c>
      <c r="E41" s="330">
        <f>'1 bevétel-kiadás'!R21</f>
        <v>0</v>
      </c>
      <c r="F41" s="330">
        <f>'1 bevétel-kiadás'!T21</f>
        <v>0</v>
      </c>
      <c r="G41" s="330">
        <f>'1 bevétel-kiadás'!V21</f>
        <v>0</v>
      </c>
      <c r="H41" s="330">
        <f>'[2]1 bevétel-kiadás'!$K$21</f>
        <v>0</v>
      </c>
      <c r="I41" s="330"/>
      <c r="J41" s="330"/>
    </row>
    <row r="42" spans="1:10" ht="15" x14ac:dyDescent="0.2">
      <c r="A42" s="1">
        <v>35</v>
      </c>
      <c r="B42" s="106" t="s">
        <v>233</v>
      </c>
      <c r="C42" s="173" t="s">
        <v>234</v>
      </c>
      <c r="D42" s="330">
        <v>10303816</v>
      </c>
      <c r="E42" s="330">
        <f>'1 bevétel-kiadás'!R20</f>
        <v>290000</v>
      </c>
      <c r="F42" s="330">
        <f>'1 bevétel-kiadás'!T20</f>
        <v>11773275</v>
      </c>
      <c r="G42" s="330">
        <f>'1 bevétel-kiadás'!V20</f>
        <v>11773275</v>
      </c>
      <c r="H42" s="330">
        <v>2973000</v>
      </c>
      <c r="I42" s="330"/>
      <c r="J42" s="330"/>
    </row>
    <row r="43" spans="1:10" ht="15" x14ac:dyDescent="0.2">
      <c r="A43" s="1">
        <v>36</v>
      </c>
      <c r="B43" s="108" t="s">
        <v>193</v>
      </c>
      <c r="C43" s="174"/>
      <c r="D43" s="331">
        <f t="shared" ref="D43" si="26">SUM(D40:D42)</f>
        <v>44245901</v>
      </c>
      <c r="E43" s="331">
        <f t="shared" ref="E43" si="27">SUM(E40:E42)</f>
        <v>431502140</v>
      </c>
      <c r="F43" s="331">
        <f t="shared" ref="F43:I43" si="28">SUM(F40:F42)</f>
        <v>147714226</v>
      </c>
      <c r="G43" s="331">
        <f t="shared" si="28"/>
        <v>147714226</v>
      </c>
      <c r="H43" s="331">
        <f t="shared" si="28"/>
        <v>319049176</v>
      </c>
      <c r="I43" s="331">
        <f t="shared" si="28"/>
        <v>10000000</v>
      </c>
      <c r="J43" s="331">
        <f t="shared" ref="J43" si="29">SUM(J40:J42)</f>
        <v>10000000</v>
      </c>
    </row>
    <row r="44" spans="1:10" ht="15.75" x14ac:dyDescent="0.2">
      <c r="A44" s="1">
        <v>37</v>
      </c>
      <c r="B44" s="121" t="s">
        <v>235</v>
      </c>
      <c r="C44" s="175" t="s">
        <v>236</v>
      </c>
      <c r="D44" s="332">
        <f t="shared" ref="D44" si="30">D39+D43</f>
        <v>1206095564</v>
      </c>
      <c r="E44" s="332">
        <f t="shared" ref="E44" si="31">E39+E43</f>
        <v>1452432927</v>
      </c>
      <c r="F44" s="332">
        <f t="shared" ref="F44:I44" si="32">F39+F43</f>
        <v>1385589045</v>
      </c>
      <c r="G44" s="332">
        <f t="shared" si="32"/>
        <v>1384991278</v>
      </c>
      <c r="H44" s="332">
        <f t="shared" si="32"/>
        <v>1582623644</v>
      </c>
      <c r="I44" s="332">
        <f t="shared" si="32"/>
        <v>1059500000</v>
      </c>
      <c r="J44" s="332">
        <f t="shared" ref="J44" si="33">J39+J43</f>
        <v>1059500000</v>
      </c>
    </row>
    <row r="45" spans="1:10" ht="15.75" x14ac:dyDescent="0.25">
      <c r="A45" s="1">
        <v>38</v>
      </c>
      <c r="B45" s="122" t="s">
        <v>237</v>
      </c>
      <c r="C45" s="176"/>
      <c r="D45" s="333">
        <f t="shared" ref="D45" si="34">D39-D14</f>
        <v>197217572</v>
      </c>
      <c r="E45" s="333">
        <f t="shared" ref="E45" si="35">E39-E14</f>
        <v>-44158370</v>
      </c>
      <c r="F45" s="333">
        <f t="shared" ref="F45:I45" si="36">F39-F14</f>
        <v>-113220056</v>
      </c>
      <c r="G45" s="333">
        <f t="shared" si="36"/>
        <v>95672190</v>
      </c>
      <c r="H45" s="333">
        <f t="shared" si="36"/>
        <v>-9515371</v>
      </c>
      <c r="I45" s="333">
        <f t="shared" si="36"/>
        <v>-25000000</v>
      </c>
      <c r="J45" s="333">
        <f t="shared" ref="J45" si="37">J39-J14</f>
        <v>-25000000</v>
      </c>
    </row>
    <row r="46" spans="1:10" ht="15.75" x14ac:dyDescent="0.25">
      <c r="A46" s="1">
        <v>39</v>
      </c>
      <c r="B46" s="122" t="s">
        <v>238</v>
      </c>
      <c r="C46" s="176"/>
      <c r="D46" s="333">
        <f t="shared" ref="D46" si="38">D43-D18</f>
        <v>-166433370</v>
      </c>
      <c r="E46" s="333">
        <f t="shared" ref="E46" si="39">E43-E18</f>
        <v>-240356762</v>
      </c>
      <c r="F46" s="333">
        <f t="shared" ref="F46:I46" si="40">F43-F18</f>
        <v>5148150</v>
      </c>
      <c r="G46" s="333">
        <f t="shared" si="40"/>
        <v>5148150</v>
      </c>
      <c r="H46" s="333">
        <f t="shared" si="40"/>
        <v>-190676512</v>
      </c>
      <c r="I46" s="333">
        <f t="shared" si="40"/>
        <v>-45000000</v>
      </c>
      <c r="J46" s="333">
        <f t="shared" ref="J46" si="41">J43-J18</f>
        <v>-45000000</v>
      </c>
    </row>
    <row r="47" spans="1:10" ht="14.25" x14ac:dyDescent="0.2">
      <c r="A47" s="1">
        <v>40</v>
      </c>
      <c r="B47" s="111" t="s">
        <v>239</v>
      </c>
      <c r="C47" s="114" t="s">
        <v>240</v>
      </c>
      <c r="D47" s="330">
        <v>0</v>
      </c>
      <c r="E47" s="330">
        <v>0</v>
      </c>
      <c r="F47" s="330">
        <v>0</v>
      </c>
      <c r="G47" s="330">
        <v>0</v>
      </c>
      <c r="H47" s="330">
        <v>0</v>
      </c>
      <c r="I47" s="330">
        <v>0</v>
      </c>
      <c r="J47" s="330">
        <v>0</v>
      </c>
    </row>
    <row r="48" spans="1:10" ht="14.25" x14ac:dyDescent="0.2">
      <c r="A48" s="1">
        <v>41</v>
      </c>
      <c r="B48" s="112" t="s">
        <v>241</v>
      </c>
      <c r="C48" s="114" t="s">
        <v>242</v>
      </c>
      <c r="D48" s="330">
        <v>78221662</v>
      </c>
      <c r="E48" s="330">
        <f>'1 bevétel-kiadás'!R26</f>
        <v>184168000</v>
      </c>
      <c r="F48" s="330">
        <f>'1 bevétel-kiadás'!T26</f>
        <v>184168000</v>
      </c>
      <c r="G48" s="330">
        <f>'1 bevétel-kiadás'!V26</f>
        <v>184168000</v>
      </c>
      <c r="H48" s="330">
        <v>0</v>
      </c>
      <c r="I48" s="330">
        <v>0</v>
      </c>
      <c r="J48" s="330">
        <v>0</v>
      </c>
    </row>
    <row r="49" spans="1:10" ht="14.25" x14ac:dyDescent="0.2">
      <c r="A49" s="1">
        <v>42</v>
      </c>
      <c r="B49" s="114" t="s">
        <v>243</v>
      </c>
      <c r="C49" s="114" t="s">
        <v>244</v>
      </c>
      <c r="D49" s="330">
        <v>262753059</v>
      </c>
      <c r="E49" s="330">
        <f>'1 bevétel-kiadás'!R27</f>
        <v>109094710</v>
      </c>
      <c r="F49" s="330">
        <f>'1 bevétel-kiadás'!T27</f>
        <v>115571121</v>
      </c>
      <c r="G49" s="330">
        <f>'1 bevétel-kiadás'!V27</f>
        <v>115571121</v>
      </c>
      <c r="H49" s="330">
        <v>208892246</v>
      </c>
      <c r="I49" s="330">
        <v>70000000</v>
      </c>
      <c r="J49" s="330">
        <v>70000000</v>
      </c>
    </row>
    <row r="50" spans="1:10" ht="14.25" x14ac:dyDescent="0.2">
      <c r="A50" s="1">
        <v>43</v>
      </c>
      <c r="B50" s="114" t="s">
        <v>245</v>
      </c>
      <c r="C50" s="114" t="s">
        <v>244</v>
      </c>
      <c r="D50" s="330">
        <v>0</v>
      </c>
      <c r="E50" s="330">
        <v>0</v>
      </c>
      <c r="F50" s="330">
        <v>0</v>
      </c>
      <c r="G50" s="330">
        <v>0</v>
      </c>
      <c r="H50" s="330">
        <v>0</v>
      </c>
      <c r="I50" s="330">
        <v>0</v>
      </c>
      <c r="J50" s="330">
        <v>0</v>
      </c>
    </row>
    <row r="51" spans="1:10" ht="14.25" x14ac:dyDescent="0.2">
      <c r="A51" s="1">
        <v>44</v>
      </c>
      <c r="B51" s="114" t="s">
        <v>246</v>
      </c>
      <c r="C51" s="114" t="s">
        <v>247</v>
      </c>
      <c r="D51" s="330">
        <v>0</v>
      </c>
      <c r="E51" s="330">
        <v>0</v>
      </c>
      <c r="F51" s="330">
        <v>0</v>
      </c>
      <c r="G51" s="330">
        <v>0</v>
      </c>
      <c r="H51" s="330">
        <v>0</v>
      </c>
      <c r="I51" s="330">
        <v>0</v>
      </c>
      <c r="J51" s="330">
        <v>0</v>
      </c>
    </row>
    <row r="52" spans="1:10" ht="14.25" x14ac:dyDescent="0.2">
      <c r="A52" s="1">
        <v>45</v>
      </c>
      <c r="B52" s="114" t="s">
        <v>248</v>
      </c>
      <c r="C52" s="114" t="s">
        <v>247</v>
      </c>
      <c r="D52" s="330">
        <v>0</v>
      </c>
      <c r="E52" s="330">
        <v>0</v>
      </c>
      <c r="F52" s="330">
        <v>0</v>
      </c>
      <c r="G52" s="330">
        <v>0</v>
      </c>
      <c r="H52" s="330">
        <v>0</v>
      </c>
      <c r="I52" s="330">
        <v>0</v>
      </c>
      <c r="J52" s="330">
        <v>0</v>
      </c>
    </row>
    <row r="53" spans="1:10" ht="15" x14ac:dyDescent="0.2">
      <c r="A53" s="1">
        <v>46</v>
      </c>
      <c r="B53" s="114" t="s">
        <v>249</v>
      </c>
      <c r="C53" s="114" t="s">
        <v>250</v>
      </c>
      <c r="D53" s="334">
        <f t="shared" ref="D53" si="42">SUM(D49:D52)</f>
        <v>262753059</v>
      </c>
      <c r="E53" s="334">
        <f t="shared" ref="E53" si="43">SUM(E49:E52)</f>
        <v>109094710</v>
      </c>
      <c r="F53" s="334">
        <f t="shared" ref="F53:I53" si="44">SUM(F49:F52)</f>
        <v>115571121</v>
      </c>
      <c r="G53" s="334">
        <f t="shared" si="44"/>
        <v>115571121</v>
      </c>
      <c r="H53" s="334">
        <f t="shared" si="44"/>
        <v>208892246</v>
      </c>
      <c r="I53" s="334">
        <f t="shared" si="44"/>
        <v>70000000</v>
      </c>
      <c r="J53" s="334">
        <f t="shared" ref="J53" si="45">SUM(J49:J52)</f>
        <v>70000000</v>
      </c>
    </row>
    <row r="54" spans="1:10" ht="14.25" x14ac:dyDescent="0.2">
      <c r="A54" s="1">
        <v>47</v>
      </c>
      <c r="B54" s="114" t="s">
        <v>262</v>
      </c>
      <c r="C54" s="114" t="s">
        <v>260</v>
      </c>
      <c r="D54" s="327">
        <v>8904002</v>
      </c>
      <c r="E54" s="327">
        <v>0</v>
      </c>
      <c r="F54" s="327">
        <f>'1 bevétel-kiadás'!T28</f>
        <v>11930095</v>
      </c>
      <c r="G54" s="327">
        <f>'1 bevétel-kiadás'!V28</f>
        <v>11930095</v>
      </c>
      <c r="H54" s="327">
        <v>0</v>
      </c>
      <c r="I54" s="327"/>
      <c r="J54" s="327"/>
    </row>
    <row r="55" spans="1:10" ht="15" x14ac:dyDescent="0.2">
      <c r="A55" s="1">
        <v>48</v>
      </c>
      <c r="B55" s="114" t="s">
        <v>263</v>
      </c>
      <c r="C55" s="114" t="s">
        <v>261</v>
      </c>
      <c r="D55" s="334">
        <v>0</v>
      </c>
      <c r="E55" s="334">
        <v>0</v>
      </c>
      <c r="F55" s="334">
        <v>0</v>
      </c>
      <c r="G55" s="334">
        <v>0</v>
      </c>
      <c r="H55" s="334">
        <v>0</v>
      </c>
      <c r="I55" s="334">
        <v>0</v>
      </c>
      <c r="J55" s="334">
        <v>0</v>
      </c>
    </row>
    <row r="56" spans="1:10" ht="15" x14ac:dyDescent="0.2">
      <c r="A56" s="1">
        <v>49</v>
      </c>
      <c r="B56" s="111" t="s">
        <v>251</v>
      </c>
      <c r="C56" s="114" t="s">
        <v>252</v>
      </c>
      <c r="D56" s="334">
        <f t="shared" ref="D56" si="46">D47+D48+D53+D54</f>
        <v>349878723</v>
      </c>
      <c r="E56" s="334">
        <f t="shared" ref="E56" si="47">E47+E48+E53+E54</f>
        <v>293262710</v>
      </c>
      <c r="F56" s="334">
        <f t="shared" ref="F56:G56" si="48">F47+F48+F53+F54</f>
        <v>311669216</v>
      </c>
      <c r="G56" s="334">
        <f t="shared" si="48"/>
        <v>311669216</v>
      </c>
      <c r="H56" s="334">
        <f t="shared" ref="H56:I56" si="49">H47+H48+H53+H54</f>
        <v>208892246</v>
      </c>
      <c r="I56" s="334">
        <f t="shared" si="49"/>
        <v>70000000</v>
      </c>
      <c r="J56" s="334">
        <f t="shared" ref="J56" si="50">J47+J48+J53+J54</f>
        <v>70000000</v>
      </c>
    </row>
    <row r="57" spans="1:10" ht="14.25" x14ac:dyDescent="0.2">
      <c r="A57" s="1">
        <v>50</v>
      </c>
      <c r="B57" s="112" t="s">
        <v>253</v>
      </c>
      <c r="C57" s="114" t="s">
        <v>254</v>
      </c>
      <c r="D57" s="330">
        <v>0</v>
      </c>
      <c r="E57" s="330">
        <v>0</v>
      </c>
      <c r="F57" s="330">
        <v>0</v>
      </c>
      <c r="G57" s="330">
        <v>0</v>
      </c>
      <c r="H57" s="330">
        <v>0</v>
      </c>
      <c r="I57" s="330">
        <v>0</v>
      </c>
      <c r="J57" s="330">
        <v>0</v>
      </c>
    </row>
    <row r="58" spans="1:10" ht="14.25" x14ac:dyDescent="0.2">
      <c r="A58" s="1">
        <v>51</v>
      </c>
      <c r="B58" s="111" t="s">
        <v>255</v>
      </c>
      <c r="C58" s="114" t="s">
        <v>256</v>
      </c>
      <c r="D58" s="330">
        <v>0</v>
      </c>
      <c r="E58" s="330">
        <v>0</v>
      </c>
      <c r="F58" s="330"/>
      <c r="G58" s="330">
        <v>0</v>
      </c>
      <c r="H58" s="330"/>
      <c r="I58" s="330">
        <v>0</v>
      </c>
      <c r="J58" s="330">
        <v>0</v>
      </c>
    </row>
    <row r="59" spans="1:10" ht="15.75" x14ac:dyDescent="0.25">
      <c r="A59" s="1">
        <v>52</v>
      </c>
      <c r="B59" s="118" t="s">
        <v>257</v>
      </c>
      <c r="C59" s="172" t="s">
        <v>258</v>
      </c>
      <c r="D59" s="335">
        <f t="shared" ref="D59" si="51">D56+D57+D58</f>
        <v>349878723</v>
      </c>
      <c r="E59" s="335">
        <f t="shared" ref="E59" si="52">E56+E57+E58</f>
        <v>293262710</v>
      </c>
      <c r="F59" s="335">
        <f t="shared" ref="F59:I59" si="53">F56+F57+F58</f>
        <v>311669216</v>
      </c>
      <c r="G59" s="335">
        <f t="shared" si="53"/>
        <v>311669216</v>
      </c>
      <c r="H59" s="335">
        <f t="shared" si="53"/>
        <v>208892246</v>
      </c>
      <c r="I59" s="335">
        <f t="shared" si="53"/>
        <v>70000000</v>
      </c>
      <c r="J59" s="335">
        <f t="shared" ref="J59" si="54">J56+J57+J58</f>
        <v>70000000</v>
      </c>
    </row>
    <row r="60" spans="1:10" ht="15.75" x14ac:dyDescent="0.25">
      <c r="A60" s="1">
        <v>53</v>
      </c>
      <c r="B60" s="119" t="s">
        <v>259</v>
      </c>
      <c r="C60" s="120"/>
      <c r="D60" s="336">
        <f t="shared" ref="D60" si="55">D44+D59</f>
        <v>1555974287</v>
      </c>
      <c r="E60" s="336">
        <f t="shared" ref="E60" si="56">E44+E59</f>
        <v>1745695637</v>
      </c>
      <c r="F60" s="336">
        <f t="shared" ref="F60:I60" si="57">F44+F59</f>
        <v>1697258261</v>
      </c>
      <c r="G60" s="336">
        <f t="shared" si="57"/>
        <v>1696660494</v>
      </c>
      <c r="H60" s="336">
        <f t="shared" si="57"/>
        <v>1791515890</v>
      </c>
      <c r="I60" s="336">
        <f t="shared" si="57"/>
        <v>1129500000</v>
      </c>
      <c r="J60" s="336">
        <f t="shared" ref="J60" si="58">J44+J59</f>
        <v>1129500000</v>
      </c>
    </row>
    <row r="61" spans="1:10" x14ac:dyDescent="0.2">
      <c r="D61" s="56">
        <f t="shared" ref="D61" si="59">D60-D32</f>
        <v>156827518</v>
      </c>
      <c r="E61" s="56">
        <f t="shared" ref="E61:J61" si="60">E60-E32</f>
        <v>0</v>
      </c>
      <c r="F61" s="56">
        <f t="shared" si="60"/>
        <v>0</v>
      </c>
      <c r="G61" s="56">
        <f t="shared" si="60"/>
        <v>208892246</v>
      </c>
      <c r="H61" s="56">
        <f t="shared" si="60"/>
        <v>0</v>
      </c>
      <c r="I61" s="56">
        <f t="shared" si="60"/>
        <v>0</v>
      </c>
      <c r="J61" s="56">
        <f t="shared" si="60"/>
        <v>0</v>
      </c>
    </row>
  </sheetData>
  <mergeCells count="2">
    <mergeCell ref="B2:J2"/>
    <mergeCell ref="B3:J3"/>
  </mergeCells>
  <pageMargins left="0.23" right="0.28999999999999998" top="0.74803149606299213" bottom="0.74803149606299213" header="0.31496062992125984" footer="0.31496062992125984"/>
  <pageSetup paperSize="9" scale="8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SheetLayoutView="100" workbookViewId="0">
      <selection activeCell="E21" sqref="E21"/>
    </sheetView>
  </sheetViews>
  <sheetFormatPr defaultRowHeight="12.75" x14ac:dyDescent="0.2"/>
  <cols>
    <col min="1" max="1" width="8.140625" customWidth="1"/>
    <col min="2" max="2" width="41" customWidth="1"/>
    <col min="3" max="7" width="32.85546875" customWidth="1"/>
    <col min="8" max="8" width="24" customWidth="1"/>
    <col min="9" max="9" width="20.28515625" customWidth="1"/>
  </cols>
  <sheetData>
    <row r="1" spans="1:9" x14ac:dyDescent="0.2">
      <c r="D1" s="374" t="s">
        <v>717</v>
      </c>
    </row>
    <row r="2" spans="1:9" ht="18" x14ac:dyDescent="0.25">
      <c r="B2" s="223" t="s">
        <v>681</v>
      </c>
    </row>
    <row r="4" spans="1:9" ht="12.75" customHeight="1" x14ac:dyDescent="0.2">
      <c r="A4" s="391" t="s">
        <v>442</v>
      </c>
      <c r="B4" s="391"/>
      <c r="C4" s="391"/>
      <c r="D4" s="391"/>
      <c r="E4" s="391"/>
      <c r="F4" s="391"/>
      <c r="G4" s="391"/>
      <c r="H4" s="391"/>
      <c r="I4" s="391"/>
    </row>
    <row r="5" spans="1:9" ht="69" customHeight="1" x14ac:dyDescent="0.2">
      <c r="A5" s="375" t="s">
        <v>443</v>
      </c>
      <c r="B5" s="375" t="s">
        <v>1</v>
      </c>
      <c r="C5" s="375" t="s">
        <v>378</v>
      </c>
      <c r="D5" s="375" t="s">
        <v>379</v>
      </c>
      <c r="E5" s="375" t="s">
        <v>444</v>
      </c>
      <c r="F5" s="375" t="s">
        <v>445</v>
      </c>
      <c r="G5" s="375" t="s">
        <v>694</v>
      </c>
      <c r="H5" s="375" t="s">
        <v>695</v>
      </c>
      <c r="I5" s="375" t="s">
        <v>380</v>
      </c>
    </row>
    <row r="6" spans="1:9" ht="15.75" x14ac:dyDescent="0.2">
      <c r="A6" s="375">
        <v>2</v>
      </c>
      <c r="B6" s="375">
        <v>3</v>
      </c>
      <c r="C6" s="375">
        <v>4</v>
      </c>
      <c r="D6" s="375">
        <v>5</v>
      </c>
      <c r="E6" s="375">
        <v>6</v>
      </c>
      <c r="F6" s="375">
        <v>7</v>
      </c>
      <c r="G6" s="375">
        <v>8</v>
      </c>
      <c r="H6" s="375">
        <v>9</v>
      </c>
      <c r="I6" s="375">
        <v>10</v>
      </c>
    </row>
    <row r="7" spans="1:9" x14ac:dyDescent="0.2">
      <c r="A7" s="363" t="s">
        <v>435</v>
      </c>
      <c r="B7" s="364" t="s">
        <v>446</v>
      </c>
      <c r="C7" s="365">
        <v>90940000</v>
      </c>
      <c r="D7" s="365">
        <v>88235554</v>
      </c>
      <c r="E7" s="365">
        <v>0</v>
      </c>
      <c r="F7" s="365">
        <v>88235554</v>
      </c>
      <c r="G7" s="365">
        <v>315000000</v>
      </c>
      <c r="H7" s="365">
        <v>0</v>
      </c>
      <c r="I7" s="365">
        <v>88235554</v>
      </c>
    </row>
    <row r="8" spans="1:9" x14ac:dyDescent="0.2">
      <c r="A8" s="363" t="s">
        <v>436</v>
      </c>
      <c r="B8" s="364" t="s">
        <v>447</v>
      </c>
      <c r="C8" s="365">
        <v>5289167</v>
      </c>
      <c r="D8" s="365">
        <v>9662984</v>
      </c>
      <c r="E8" s="365">
        <v>0</v>
      </c>
      <c r="F8" s="365">
        <v>9662984</v>
      </c>
      <c r="G8" s="365">
        <v>0</v>
      </c>
      <c r="H8" s="365">
        <v>0</v>
      </c>
      <c r="I8" s="365">
        <v>9662984</v>
      </c>
    </row>
    <row r="9" spans="1:9" x14ac:dyDescent="0.2">
      <c r="A9" s="363" t="s">
        <v>526</v>
      </c>
      <c r="B9" s="364" t="s">
        <v>563</v>
      </c>
      <c r="C9" s="365">
        <v>793600</v>
      </c>
      <c r="D9" s="365">
        <v>793600</v>
      </c>
      <c r="E9" s="365">
        <v>0</v>
      </c>
      <c r="F9" s="365">
        <v>793600</v>
      </c>
      <c r="G9" s="365">
        <v>0</v>
      </c>
      <c r="H9" s="365">
        <v>0</v>
      </c>
      <c r="I9" s="365">
        <v>793600</v>
      </c>
    </row>
    <row r="10" spans="1:9" x14ac:dyDescent="0.2">
      <c r="A10" s="363" t="s">
        <v>437</v>
      </c>
      <c r="B10" s="364" t="s">
        <v>448</v>
      </c>
      <c r="C10" s="365">
        <v>3000000</v>
      </c>
      <c r="D10" s="365">
        <v>3212659</v>
      </c>
      <c r="E10" s="365">
        <v>0</v>
      </c>
      <c r="F10" s="365">
        <v>3212659</v>
      </c>
      <c r="G10" s="365">
        <v>0</v>
      </c>
      <c r="H10" s="365">
        <v>0</v>
      </c>
      <c r="I10" s="365">
        <v>3212659</v>
      </c>
    </row>
    <row r="11" spans="1:9" x14ac:dyDescent="0.2">
      <c r="A11" s="363" t="s">
        <v>449</v>
      </c>
      <c r="B11" s="364" t="s">
        <v>450</v>
      </c>
      <c r="C11" s="365">
        <v>60000</v>
      </c>
      <c r="D11" s="365">
        <v>30000</v>
      </c>
      <c r="E11" s="365">
        <v>0</v>
      </c>
      <c r="F11" s="365">
        <v>30000</v>
      </c>
      <c r="G11" s="365">
        <v>0</v>
      </c>
      <c r="H11" s="365">
        <v>0</v>
      </c>
      <c r="I11" s="365">
        <v>30000</v>
      </c>
    </row>
    <row r="12" spans="1:9" x14ac:dyDescent="0.2">
      <c r="A12" s="363" t="s">
        <v>451</v>
      </c>
      <c r="B12" s="364" t="s">
        <v>452</v>
      </c>
      <c r="C12" s="365">
        <v>2000000</v>
      </c>
      <c r="D12" s="365">
        <v>1963065</v>
      </c>
      <c r="E12" s="365">
        <v>0</v>
      </c>
      <c r="F12" s="365">
        <v>1963065</v>
      </c>
      <c r="G12" s="365">
        <v>0</v>
      </c>
      <c r="H12" s="365">
        <v>0</v>
      </c>
      <c r="I12" s="365">
        <v>1963065</v>
      </c>
    </row>
    <row r="13" spans="1:9" x14ac:dyDescent="0.2">
      <c r="A13" s="363" t="s">
        <v>453</v>
      </c>
      <c r="B13" s="364" t="s">
        <v>454</v>
      </c>
      <c r="C13" s="365">
        <v>300000</v>
      </c>
      <c r="D13" s="365">
        <v>418390</v>
      </c>
      <c r="E13" s="365">
        <v>0</v>
      </c>
      <c r="F13" s="365">
        <v>418390</v>
      </c>
      <c r="G13" s="365">
        <v>0</v>
      </c>
      <c r="H13" s="365">
        <v>0</v>
      </c>
      <c r="I13" s="365">
        <v>418390</v>
      </c>
    </row>
    <row r="14" spans="1:9" ht="25.5" x14ac:dyDescent="0.2">
      <c r="A14" s="363" t="s">
        <v>455</v>
      </c>
      <c r="B14" s="364" t="s">
        <v>456</v>
      </c>
      <c r="C14" s="365">
        <v>2500000</v>
      </c>
      <c r="D14" s="365">
        <v>1773526</v>
      </c>
      <c r="E14" s="365">
        <v>0</v>
      </c>
      <c r="F14" s="365">
        <v>1773526</v>
      </c>
      <c r="G14" s="365">
        <v>0</v>
      </c>
      <c r="H14" s="365">
        <v>0</v>
      </c>
      <c r="I14" s="365">
        <v>1773526</v>
      </c>
    </row>
    <row r="15" spans="1:9" ht="25.5" x14ac:dyDescent="0.2">
      <c r="A15" s="363" t="s">
        <v>457</v>
      </c>
      <c r="B15" s="364" t="s">
        <v>458</v>
      </c>
      <c r="C15" s="365">
        <v>104882767</v>
      </c>
      <c r="D15" s="365">
        <v>106089778</v>
      </c>
      <c r="E15" s="365">
        <v>0</v>
      </c>
      <c r="F15" s="365">
        <v>106089778</v>
      </c>
      <c r="G15" s="365">
        <v>315000000</v>
      </c>
      <c r="H15" s="365">
        <v>0</v>
      </c>
      <c r="I15" s="365">
        <v>106089778</v>
      </c>
    </row>
    <row r="16" spans="1:9" ht="38.25" x14ac:dyDescent="0.2">
      <c r="A16" s="363" t="s">
        <v>527</v>
      </c>
      <c r="B16" s="364" t="s">
        <v>564</v>
      </c>
      <c r="C16" s="365">
        <v>850000</v>
      </c>
      <c r="D16" s="365">
        <v>195000</v>
      </c>
      <c r="E16" s="365">
        <v>0</v>
      </c>
      <c r="F16" s="365">
        <v>195000</v>
      </c>
      <c r="G16" s="365">
        <v>0</v>
      </c>
      <c r="H16" s="365">
        <v>0</v>
      </c>
      <c r="I16" s="365">
        <v>195000</v>
      </c>
    </row>
    <row r="17" spans="1:9" x14ac:dyDescent="0.2">
      <c r="A17" s="363" t="s">
        <v>528</v>
      </c>
      <c r="B17" s="364" t="s">
        <v>524</v>
      </c>
      <c r="C17" s="365">
        <v>0</v>
      </c>
      <c r="D17" s="365">
        <v>1310263</v>
      </c>
      <c r="E17" s="365">
        <v>0</v>
      </c>
      <c r="F17" s="365">
        <v>1310263</v>
      </c>
      <c r="G17" s="365">
        <v>0</v>
      </c>
      <c r="H17" s="365">
        <v>0</v>
      </c>
      <c r="I17" s="365">
        <v>1310263</v>
      </c>
    </row>
    <row r="18" spans="1:9" x14ac:dyDescent="0.2">
      <c r="A18" s="363" t="s">
        <v>529</v>
      </c>
      <c r="B18" s="364" t="s">
        <v>525</v>
      </c>
      <c r="C18" s="365">
        <v>850000</v>
      </c>
      <c r="D18" s="365">
        <v>1505263</v>
      </c>
      <c r="E18" s="365">
        <v>0</v>
      </c>
      <c r="F18" s="365">
        <v>1505263</v>
      </c>
      <c r="G18" s="365">
        <v>0</v>
      </c>
      <c r="H18" s="365">
        <v>0</v>
      </c>
      <c r="I18" s="365">
        <v>1505263</v>
      </c>
    </row>
    <row r="19" spans="1:9" x14ac:dyDescent="0.2">
      <c r="A19" s="366" t="s">
        <v>459</v>
      </c>
      <c r="B19" s="367" t="s">
        <v>460</v>
      </c>
      <c r="C19" s="368">
        <v>105732767</v>
      </c>
      <c r="D19" s="368">
        <v>107595041</v>
      </c>
      <c r="E19" s="368">
        <v>0</v>
      </c>
      <c r="F19" s="368">
        <v>107595041</v>
      </c>
      <c r="G19" s="368">
        <v>315000000</v>
      </c>
      <c r="H19" s="368">
        <v>0</v>
      </c>
      <c r="I19" s="368">
        <v>107595041</v>
      </c>
    </row>
    <row r="20" spans="1:9" ht="38.25" x14ac:dyDescent="0.2">
      <c r="A20" s="366" t="s">
        <v>438</v>
      </c>
      <c r="B20" s="367" t="s">
        <v>565</v>
      </c>
      <c r="C20" s="368">
        <v>14196259</v>
      </c>
      <c r="D20" s="368">
        <v>14274981</v>
      </c>
      <c r="E20" s="368">
        <v>0</v>
      </c>
      <c r="F20" s="368">
        <v>14274981</v>
      </c>
      <c r="G20" s="368">
        <v>42000000</v>
      </c>
      <c r="H20" s="368">
        <v>0</v>
      </c>
      <c r="I20" s="368">
        <v>14274981</v>
      </c>
    </row>
    <row r="21" spans="1:9" x14ac:dyDescent="0.2">
      <c r="A21" s="363" t="s">
        <v>461</v>
      </c>
      <c r="B21" s="364" t="s">
        <v>462</v>
      </c>
      <c r="C21" s="365">
        <v>0</v>
      </c>
      <c r="D21" s="365">
        <v>0</v>
      </c>
      <c r="E21" s="365">
        <v>0</v>
      </c>
      <c r="F21" s="365">
        <v>0</v>
      </c>
      <c r="G21" s="365">
        <v>0</v>
      </c>
      <c r="H21" s="365">
        <v>0</v>
      </c>
      <c r="I21" s="365">
        <v>13656855</v>
      </c>
    </row>
    <row r="22" spans="1:9" x14ac:dyDescent="0.2">
      <c r="A22" s="363" t="s">
        <v>463</v>
      </c>
      <c r="B22" s="364" t="s">
        <v>682</v>
      </c>
      <c r="C22" s="365">
        <v>0</v>
      </c>
      <c r="D22" s="365">
        <v>0</v>
      </c>
      <c r="E22" s="365">
        <v>0</v>
      </c>
      <c r="F22" s="365">
        <v>0</v>
      </c>
      <c r="G22" s="365">
        <v>0</v>
      </c>
      <c r="H22" s="365">
        <v>0</v>
      </c>
      <c r="I22" s="365">
        <v>57419</v>
      </c>
    </row>
    <row r="23" spans="1:9" ht="25.5" x14ac:dyDescent="0.2">
      <c r="A23" s="363" t="s">
        <v>464</v>
      </c>
      <c r="B23" s="364" t="s">
        <v>465</v>
      </c>
      <c r="C23" s="365">
        <v>0</v>
      </c>
      <c r="D23" s="365">
        <v>0</v>
      </c>
      <c r="E23" s="365">
        <v>0</v>
      </c>
      <c r="F23" s="365">
        <v>0</v>
      </c>
      <c r="G23" s="365">
        <v>0</v>
      </c>
      <c r="H23" s="365">
        <v>0</v>
      </c>
      <c r="I23" s="365">
        <v>560707</v>
      </c>
    </row>
    <row r="24" spans="1:9" x14ac:dyDescent="0.2">
      <c r="A24" s="363" t="s">
        <v>683</v>
      </c>
      <c r="B24" s="364" t="s">
        <v>466</v>
      </c>
      <c r="C24" s="365">
        <v>200000</v>
      </c>
      <c r="D24" s="365">
        <v>708512</v>
      </c>
      <c r="E24" s="365">
        <v>0</v>
      </c>
      <c r="F24" s="365">
        <v>708512</v>
      </c>
      <c r="G24" s="365">
        <v>0</v>
      </c>
      <c r="H24" s="365">
        <v>0</v>
      </c>
      <c r="I24" s="365">
        <v>708512</v>
      </c>
    </row>
    <row r="25" spans="1:9" x14ac:dyDescent="0.2">
      <c r="A25" s="363" t="s">
        <v>684</v>
      </c>
      <c r="B25" s="364" t="s">
        <v>467</v>
      </c>
      <c r="C25" s="365">
        <v>200000</v>
      </c>
      <c r="D25" s="365">
        <v>708512</v>
      </c>
      <c r="E25" s="365">
        <v>0</v>
      </c>
      <c r="F25" s="365">
        <v>708512</v>
      </c>
      <c r="G25" s="365">
        <v>0</v>
      </c>
      <c r="H25" s="365">
        <v>0</v>
      </c>
      <c r="I25" s="365">
        <v>708512</v>
      </c>
    </row>
    <row r="26" spans="1:9" x14ac:dyDescent="0.2">
      <c r="A26" s="363" t="s">
        <v>685</v>
      </c>
      <c r="B26" s="364" t="s">
        <v>468</v>
      </c>
      <c r="C26" s="365">
        <v>500000</v>
      </c>
      <c r="D26" s="365">
        <v>342971</v>
      </c>
      <c r="E26" s="365">
        <v>0</v>
      </c>
      <c r="F26" s="365">
        <v>342971</v>
      </c>
      <c r="G26" s="365">
        <v>0</v>
      </c>
      <c r="H26" s="365">
        <v>0</v>
      </c>
      <c r="I26" s="365">
        <v>342971</v>
      </c>
    </row>
    <row r="27" spans="1:9" x14ac:dyDescent="0.2">
      <c r="A27" s="363" t="s">
        <v>686</v>
      </c>
      <c r="B27" s="364" t="s">
        <v>469</v>
      </c>
      <c r="C27" s="365">
        <v>500000</v>
      </c>
      <c r="D27" s="365">
        <v>342971</v>
      </c>
      <c r="E27" s="365">
        <v>0</v>
      </c>
      <c r="F27" s="365">
        <v>342971</v>
      </c>
      <c r="G27" s="365">
        <v>0</v>
      </c>
      <c r="H27" s="365">
        <v>0</v>
      </c>
      <c r="I27" s="365">
        <v>342971</v>
      </c>
    </row>
    <row r="28" spans="1:9" x14ac:dyDescent="0.2">
      <c r="A28" s="363" t="s">
        <v>687</v>
      </c>
      <c r="B28" s="364" t="s">
        <v>566</v>
      </c>
      <c r="C28" s="365">
        <v>600000</v>
      </c>
      <c r="D28" s="365">
        <v>835203</v>
      </c>
      <c r="E28" s="365">
        <v>0</v>
      </c>
      <c r="F28" s="365">
        <v>835203</v>
      </c>
      <c r="G28" s="365">
        <v>0</v>
      </c>
      <c r="H28" s="365">
        <v>0</v>
      </c>
      <c r="I28" s="365">
        <v>835203</v>
      </c>
    </row>
    <row r="29" spans="1:9" ht="25.5" x14ac:dyDescent="0.2">
      <c r="A29" s="363" t="s">
        <v>688</v>
      </c>
      <c r="B29" s="364" t="s">
        <v>567</v>
      </c>
      <c r="C29" s="365">
        <v>600000</v>
      </c>
      <c r="D29" s="365">
        <v>835203</v>
      </c>
      <c r="E29" s="365">
        <v>0</v>
      </c>
      <c r="F29" s="365">
        <v>835203</v>
      </c>
      <c r="G29" s="365">
        <v>0</v>
      </c>
      <c r="H29" s="365">
        <v>0</v>
      </c>
      <c r="I29" s="365">
        <v>835203</v>
      </c>
    </row>
    <row r="30" spans="1:9" ht="25.5" x14ac:dyDescent="0.2">
      <c r="A30" s="363" t="s">
        <v>689</v>
      </c>
      <c r="B30" s="364" t="s">
        <v>470</v>
      </c>
      <c r="C30" s="365">
        <v>351000</v>
      </c>
      <c r="D30" s="365">
        <v>332569</v>
      </c>
      <c r="E30" s="365">
        <v>0</v>
      </c>
      <c r="F30" s="365">
        <v>332569</v>
      </c>
      <c r="G30" s="365">
        <v>0</v>
      </c>
      <c r="H30" s="365">
        <v>0</v>
      </c>
      <c r="I30" s="365">
        <v>332569</v>
      </c>
    </row>
    <row r="31" spans="1:9" x14ac:dyDescent="0.2">
      <c r="A31" s="363" t="s">
        <v>690</v>
      </c>
      <c r="B31" s="364" t="s">
        <v>471</v>
      </c>
      <c r="C31" s="365">
        <v>200000</v>
      </c>
      <c r="D31" s="365">
        <v>4157266</v>
      </c>
      <c r="E31" s="365">
        <v>0</v>
      </c>
      <c r="F31" s="365">
        <v>44716</v>
      </c>
      <c r="G31" s="365">
        <v>0</v>
      </c>
      <c r="H31" s="365">
        <v>0</v>
      </c>
      <c r="I31" s="365">
        <v>44716</v>
      </c>
    </row>
    <row r="32" spans="1:9" ht="25.5" x14ac:dyDescent="0.2">
      <c r="A32" s="363" t="s">
        <v>691</v>
      </c>
      <c r="B32" s="364" t="s">
        <v>568</v>
      </c>
      <c r="C32" s="365">
        <v>551000</v>
      </c>
      <c r="D32" s="365">
        <v>4489835</v>
      </c>
      <c r="E32" s="365">
        <v>0</v>
      </c>
      <c r="F32" s="365">
        <v>377285</v>
      </c>
      <c r="G32" s="365">
        <v>0</v>
      </c>
      <c r="H32" s="365">
        <v>0</v>
      </c>
      <c r="I32" s="365">
        <v>377285</v>
      </c>
    </row>
    <row r="33" spans="1:9" x14ac:dyDescent="0.2">
      <c r="A33" s="366" t="s">
        <v>692</v>
      </c>
      <c r="B33" s="367" t="s">
        <v>569</v>
      </c>
      <c r="C33" s="368">
        <v>1851000</v>
      </c>
      <c r="D33" s="368">
        <v>6376521</v>
      </c>
      <c r="E33" s="368">
        <v>0</v>
      </c>
      <c r="F33" s="368">
        <v>2263971</v>
      </c>
      <c r="G33" s="368">
        <v>0</v>
      </c>
      <c r="H33" s="368">
        <v>0</v>
      </c>
      <c r="I33" s="368">
        <v>2263971</v>
      </c>
    </row>
    <row r="34" spans="1:9" ht="25.5" x14ac:dyDescent="0.2">
      <c r="A34" s="369" t="s">
        <v>693</v>
      </c>
      <c r="B34" s="370" t="s">
        <v>570</v>
      </c>
      <c r="C34" s="371">
        <v>121780026</v>
      </c>
      <c r="D34" s="371">
        <v>128246543</v>
      </c>
      <c r="E34" s="371">
        <v>0</v>
      </c>
      <c r="F34" s="371">
        <v>124133993</v>
      </c>
      <c r="G34" s="371">
        <v>357000000</v>
      </c>
      <c r="H34" s="371">
        <v>0</v>
      </c>
      <c r="I34" s="371">
        <v>124133993</v>
      </c>
    </row>
    <row r="35" spans="1:9" x14ac:dyDescent="0.2">
      <c r="A35" s="366"/>
      <c r="B35" s="367"/>
      <c r="C35" s="372"/>
      <c r="D35" s="372"/>
      <c r="E35" s="372"/>
      <c r="F35" s="372"/>
      <c r="G35" s="372"/>
      <c r="H35" s="372"/>
      <c r="I35" s="372"/>
    </row>
    <row r="36" spans="1:9" x14ac:dyDescent="0.2">
      <c r="A36" s="366"/>
      <c r="B36" s="367"/>
      <c r="C36" s="372"/>
      <c r="D36" s="372"/>
      <c r="E36" s="372"/>
      <c r="F36" s="372"/>
      <c r="G36" s="372"/>
      <c r="H36" s="372"/>
      <c r="I36" s="372"/>
    </row>
    <row r="37" spans="1:9" ht="12.75" customHeight="1" x14ac:dyDescent="0.2">
      <c r="A37" s="391" t="s">
        <v>703</v>
      </c>
      <c r="B37" s="391"/>
      <c r="C37" s="391"/>
      <c r="D37" s="391"/>
      <c r="E37" s="391"/>
      <c r="F37" s="391"/>
      <c r="G37" s="391"/>
      <c r="H37" s="372"/>
      <c r="I37" s="372"/>
    </row>
    <row r="38" spans="1:9" ht="31.5" x14ac:dyDescent="0.2">
      <c r="A38" s="375" t="s">
        <v>443</v>
      </c>
      <c r="B38" s="375" t="s">
        <v>1</v>
      </c>
      <c r="C38" s="375" t="s">
        <v>378</v>
      </c>
      <c r="D38" s="375" t="s">
        <v>379</v>
      </c>
      <c r="E38" s="375" t="s">
        <v>704</v>
      </c>
      <c r="F38" s="375" t="s">
        <v>705</v>
      </c>
      <c r="G38" s="375" t="s">
        <v>380</v>
      </c>
      <c r="H38" s="372"/>
      <c r="I38" s="372"/>
    </row>
    <row r="39" spans="1:9" ht="15.75" x14ac:dyDescent="0.2">
      <c r="A39" s="375">
        <v>2</v>
      </c>
      <c r="B39" s="375">
        <v>3</v>
      </c>
      <c r="C39" s="375">
        <v>4</v>
      </c>
      <c r="D39" s="375">
        <v>5</v>
      </c>
      <c r="E39" s="375">
        <v>6</v>
      </c>
      <c r="F39" s="375">
        <v>7</v>
      </c>
      <c r="G39" s="375">
        <v>8</v>
      </c>
      <c r="H39" s="372"/>
      <c r="I39" s="372"/>
    </row>
    <row r="40" spans="1:9" ht="25.5" x14ac:dyDescent="0.2">
      <c r="A40" s="363" t="s">
        <v>686</v>
      </c>
      <c r="B40" s="364" t="s">
        <v>706</v>
      </c>
      <c r="C40" s="365">
        <v>0</v>
      </c>
      <c r="D40" s="365">
        <v>2982132</v>
      </c>
      <c r="E40" s="365">
        <v>2982132</v>
      </c>
      <c r="F40" s="365">
        <v>0</v>
      </c>
      <c r="G40" s="365">
        <v>2982132</v>
      </c>
      <c r="H40" s="372"/>
      <c r="I40" s="372"/>
    </row>
    <row r="41" spans="1:9" x14ac:dyDescent="0.2">
      <c r="A41" s="363" t="s">
        <v>707</v>
      </c>
      <c r="B41" s="364" t="s">
        <v>708</v>
      </c>
      <c r="C41" s="365">
        <v>0</v>
      </c>
      <c r="D41" s="365">
        <v>0</v>
      </c>
      <c r="E41" s="365">
        <v>0</v>
      </c>
      <c r="F41" s="365">
        <v>0</v>
      </c>
      <c r="G41" s="365">
        <v>2982132</v>
      </c>
      <c r="H41" s="372"/>
      <c r="I41" s="372"/>
    </row>
    <row r="42" spans="1:9" ht="25.5" x14ac:dyDescent="0.2">
      <c r="A42" s="366" t="s">
        <v>709</v>
      </c>
      <c r="B42" s="367" t="s">
        <v>710</v>
      </c>
      <c r="C42" s="372">
        <v>0</v>
      </c>
      <c r="D42" s="372">
        <v>2982132</v>
      </c>
      <c r="E42" s="372">
        <v>2982132</v>
      </c>
      <c r="F42" s="372">
        <v>0</v>
      </c>
      <c r="G42" s="371">
        <v>2982132</v>
      </c>
      <c r="H42" s="392"/>
      <c r="I42" s="372"/>
    </row>
    <row r="43" spans="1:9" x14ac:dyDescent="0.2">
      <c r="A43" s="363" t="s">
        <v>711</v>
      </c>
      <c r="B43" s="364" t="s">
        <v>712</v>
      </c>
      <c r="C43" s="365">
        <v>1200000</v>
      </c>
      <c r="D43" s="365">
        <v>998240</v>
      </c>
      <c r="E43" s="365">
        <v>998240</v>
      </c>
      <c r="F43" s="365">
        <v>0</v>
      </c>
      <c r="G43" s="365">
        <v>998240</v>
      </c>
      <c r="H43" s="372"/>
      <c r="I43" s="372"/>
    </row>
    <row r="44" spans="1:9" ht="38.25" x14ac:dyDescent="0.2">
      <c r="A44" s="366" t="s">
        <v>701</v>
      </c>
      <c r="B44" s="367" t="s">
        <v>702</v>
      </c>
      <c r="C44" s="372">
        <v>1200000</v>
      </c>
      <c r="D44" s="372">
        <v>998240</v>
      </c>
      <c r="E44" s="372">
        <v>998240</v>
      </c>
      <c r="F44" s="372">
        <v>0</v>
      </c>
      <c r="G44" s="373">
        <v>998240</v>
      </c>
      <c r="H44" s="372"/>
      <c r="I44" s="372"/>
    </row>
    <row r="45" spans="1:9" ht="25.5" x14ac:dyDescent="0.2">
      <c r="A45" s="369" t="s">
        <v>713</v>
      </c>
      <c r="B45" s="370" t="s">
        <v>714</v>
      </c>
      <c r="C45" s="371">
        <v>1200000</v>
      </c>
      <c r="D45" s="371">
        <v>3980372</v>
      </c>
      <c r="E45" s="371">
        <v>3980372</v>
      </c>
      <c r="F45" s="371">
        <v>0</v>
      </c>
      <c r="G45" s="371">
        <v>3980372</v>
      </c>
      <c r="H45" s="372"/>
      <c r="I45" s="372"/>
    </row>
    <row r="46" spans="1:9" x14ac:dyDescent="0.2">
      <c r="A46" s="366"/>
      <c r="B46" s="367"/>
      <c r="C46" s="372"/>
      <c r="D46" s="372"/>
      <c r="E46" s="372"/>
      <c r="F46" s="372"/>
      <c r="G46" s="372"/>
      <c r="H46" s="372"/>
      <c r="I46" s="372"/>
    </row>
    <row r="47" spans="1:9" x14ac:dyDescent="0.2">
      <c r="A47" s="366"/>
      <c r="B47" s="367"/>
      <c r="C47" s="372"/>
      <c r="D47" s="372"/>
      <c r="E47" s="372"/>
      <c r="F47" s="372"/>
      <c r="G47" s="372"/>
      <c r="H47" s="372"/>
      <c r="I47" s="372"/>
    </row>
    <row r="48" spans="1:9" x14ac:dyDescent="0.2">
      <c r="A48" s="366"/>
      <c r="B48" s="367"/>
      <c r="C48" s="372"/>
      <c r="D48" s="372"/>
      <c r="E48" s="372"/>
      <c r="F48" s="372"/>
      <c r="G48" s="372"/>
    </row>
    <row r="49" spans="2:5" x14ac:dyDescent="0.2">
      <c r="B49" s="224" t="s">
        <v>696</v>
      </c>
      <c r="C49" s="225">
        <f>I34-G45</f>
        <v>120153621</v>
      </c>
    </row>
    <row r="50" spans="2:5" x14ac:dyDescent="0.2">
      <c r="B50" s="226" t="s">
        <v>472</v>
      </c>
      <c r="C50" s="227" t="s">
        <v>698</v>
      </c>
      <c r="D50" s="228"/>
    </row>
    <row r="51" spans="2:5" x14ac:dyDescent="0.2">
      <c r="B51" s="229" t="s">
        <v>697</v>
      </c>
      <c r="C51" s="230">
        <v>54195695</v>
      </c>
      <c r="D51" s="231" t="s">
        <v>473</v>
      </c>
    </row>
    <row r="52" spans="2:5" ht="15" x14ac:dyDescent="0.25">
      <c r="B52" s="232"/>
      <c r="C52" s="231"/>
    </row>
    <row r="54" spans="2:5" x14ac:dyDescent="0.2">
      <c r="B54" t="s">
        <v>699</v>
      </c>
      <c r="C54" s="233">
        <v>557</v>
      </c>
    </row>
    <row r="55" spans="2:5" x14ac:dyDescent="0.2">
      <c r="B55" t="s">
        <v>700</v>
      </c>
      <c r="C55" s="233">
        <v>2058</v>
      </c>
    </row>
    <row r="56" spans="2:5" ht="15" x14ac:dyDescent="0.25">
      <c r="B56" s="232" t="s">
        <v>571</v>
      </c>
      <c r="C56" s="234">
        <f>SUM(C54:C55)</f>
        <v>2615</v>
      </c>
    </row>
    <row r="57" spans="2:5" x14ac:dyDescent="0.2">
      <c r="C57" s="233"/>
    </row>
    <row r="58" spans="2:5" s="54" customFormat="1" ht="30" x14ac:dyDescent="0.25">
      <c r="B58" s="194" t="s">
        <v>496</v>
      </c>
      <c r="C58" s="249">
        <f>C49-C51</f>
        <v>65957926</v>
      </c>
      <c r="D58" s="250"/>
      <c r="E58" s="250"/>
    </row>
    <row r="59" spans="2:5" s="54" customFormat="1" ht="30" x14ac:dyDescent="0.25">
      <c r="B59" s="194" t="s">
        <v>497</v>
      </c>
      <c r="C59" s="251">
        <f>C58/C56*C54</f>
        <v>14049164.352581261</v>
      </c>
      <c r="E59" s="252"/>
    </row>
    <row r="60" spans="2:5" s="54" customFormat="1" ht="30" x14ac:dyDescent="0.25">
      <c r="B60" s="194" t="s">
        <v>715</v>
      </c>
      <c r="C60" s="251">
        <v>13483620</v>
      </c>
    </row>
    <row r="61" spans="2:5" s="54" customFormat="1" ht="30" x14ac:dyDescent="0.25">
      <c r="B61" s="194" t="s">
        <v>716</v>
      </c>
      <c r="C61" s="253">
        <f>C59-C60</f>
        <v>565544.35258126073</v>
      </c>
    </row>
  </sheetData>
  <mergeCells count="2">
    <mergeCell ref="A4:I4"/>
    <mergeCell ref="A37:G37"/>
  </mergeCells>
  <pageMargins left="0.35433070866141736" right="0.35433070866141736" top="0.59055118110236227" bottom="0.74803149606299213" header="0.31496062992125984" footer="0.31496062992125984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>
      <selection activeCell="F1" sqref="F1"/>
    </sheetView>
  </sheetViews>
  <sheetFormatPr defaultColWidth="8.85546875" defaultRowHeight="12.75" x14ac:dyDescent="0.2"/>
  <cols>
    <col min="1" max="1" width="5.7109375" style="1" customWidth="1"/>
    <col min="2" max="2" width="51.140625" style="1" customWidth="1"/>
    <col min="3" max="5" width="18.140625" style="1" customWidth="1"/>
    <col min="6" max="8" width="19" style="1" customWidth="1"/>
    <col min="9" max="16384" width="8.85546875" style="1"/>
  </cols>
  <sheetData>
    <row r="1" spans="1:25" x14ac:dyDescent="0.2">
      <c r="C1" s="5"/>
      <c r="F1" s="124" t="s">
        <v>732</v>
      </c>
    </row>
    <row r="2" spans="1:25" ht="15.75" x14ac:dyDescent="0.25">
      <c r="B2" s="247" t="s">
        <v>577</v>
      </c>
      <c r="F2" s="124"/>
    </row>
    <row r="3" spans="1:25" x14ac:dyDescent="0.2">
      <c r="F3" s="124" t="s">
        <v>83</v>
      </c>
    </row>
    <row r="4" spans="1:25" ht="60" x14ac:dyDescent="0.2">
      <c r="B4" s="22" t="s">
        <v>1</v>
      </c>
      <c r="C4" s="23" t="s">
        <v>2</v>
      </c>
      <c r="D4" s="23" t="s">
        <v>79</v>
      </c>
      <c r="E4" s="23" t="s">
        <v>105</v>
      </c>
      <c r="F4" s="9" t="s">
        <v>71</v>
      </c>
      <c r="G4" s="9" t="s">
        <v>74</v>
      </c>
      <c r="H4" s="9" t="s">
        <v>109</v>
      </c>
    </row>
    <row r="5" spans="1:25" ht="14.25" x14ac:dyDescent="0.2">
      <c r="B5" s="24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8" t="s">
        <v>12</v>
      </c>
    </row>
    <row r="6" spans="1:25" ht="16.5" x14ac:dyDescent="0.2">
      <c r="A6" s="1">
        <v>1</v>
      </c>
      <c r="B6" s="25" t="s">
        <v>267</v>
      </c>
      <c r="C6" s="26">
        <v>125000000</v>
      </c>
      <c r="D6" s="26">
        <v>143310060</v>
      </c>
      <c r="E6" s="26">
        <v>143310060</v>
      </c>
      <c r="F6" s="26">
        <f>C6</f>
        <v>125000000</v>
      </c>
      <c r="G6" s="26">
        <f>D6</f>
        <v>143310060</v>
      </c>
      <c r="H6" s="26">
        <f>E6</f>
        <v>143310060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6.5" x14ac:dyDescent="0.2">
      <c r="A7" s="1">
        <v>2</v>
      </c>
      <c r="B7" s="25" t="s">
        <v>268</v>
      </c>
      <c r="C7" s="26">
        <v>65000000</v>
      </c>
      <c r="D7" s="26">
        <v>64419597</v>
      </c>
      <c r="E7" s="26">
        <v>64419597</v>
      </c>
      <c r="F7" s="26">
        <f t="shared" ref="F7:F9" si="0">C7</f>
        <v>65000000</v>
      </c>
      <c r="G7" s="26">
        <f t="shared" ref="G7:H9" si="1">D7</f>
        <v>64419597</v>
      </c>
      <c r="H7" s="26">
        <f t="shared" si="1"/>
        <v>64419597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6.5" x14ac:dyDescent="0.2">
      <c r="A8" s="1">
        <v>3</v>
      </c>
      <c r="B8" s="25" t="s">
        <v>269</v>
      </c>
      <c r="C8" s="26">
        <v>90000000</v>
      </c>
      <c r="D8" s="26">
        <v>92057332</v>
      </c>
      <c r="E8" s="26">
        <v>92057332</v>
      </c>
      <c r="F8" s="26">
        <f t="shared" si="0"/>
        <v>90000000</v>
      </c>
      <c r="G8" s="26">
        <f t="shared" si="1"/>
        <v>92057332</v>
      </c>
      <c r="H8" s="26">
        <f t="shared" si="1"/>
        <v>92057332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2">
      <c r="A9" s="1">
        <v>4</v>
      </c>
      <c r="B9" s="25" t="s">
        <v>270</v>
      </c>
      <c r="C9" s="26">
        <v>45000000</v>
      </c>
      <c r="D9" s="26">
        <v>47421815</v>
      </c>
      <c r="E9" s="26">
        <v>47421815</v>
      </c>
      <c r="F9" s="26">
        <f t="shared" si="0"/>
        <v>45000000</v>
      </c>
      <c r="G9" s="26">
        <f t="shared" si="1"/>
        <v>47421815</v>
      </c>
      <c r="H9" s="26">
        <f t="shared" si="1"/>
        <v>47421815</v>
      </c>
    </row>
    <row r="10" spans="1:25" x14ac:dyDescent="0.2">
      <c r="A10" s="1">
        <v>5</v>
      </c>
      <c r="B10" s="25" t="s">
        <v>271</v>
      </c>
      <c r="C10" s="26">
        <v>4000000</v>
      </c>
      <c r="D10" s="26">
        <v>5816403</v>
      </c>
      <c r="E10" s="26">
        <v>5816403</v>
      </c>
      <c r="F10" s="26">
        <f>C10</f>
        <v>4000000</v>
      </c>
      <c r="G10" s="26">
        <f>D10</f>
        <v>5816403</v>
      </c>
      <c r="H10" s="26">
        <f>E10</f>
        <v>5816403</v>
      </c>
    </row>
    <row r="11" spans="1:25" ht="15" x14ac:dyDescent="0.2">
      <c r="A11" s="1">
        <v>6</v>
      </c>
      <c r="B11" s="28" t="s">
        <v>80</v>
      </c>
      <c r="C11" s="27">
        <f t="shared" ref="C11:H11" si="2">SUM(C6:C10)</f>
        <v>329000000</v>
      </c>
      <c r="D11" s="27">
        <f t="shared" si="2"/>
        <v>353025207</v>
      </c>
      <c r="E11" s="27">
        <f t="shared" si="2"/>
        <v>353025207</v>
      </c>
      <c r="F11" s="27">
        <f t="shared" si="2"/>
        <v>329000000</v>
      </c>
      <c r="G11" s="27">
        <f t="shared" si="2"/>
        <v>353025207</v>
      </c>
      <c r="H11" s="27">
        <f t="shared" si="2"/>
        <v>353025207</v>
      </c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view="pageBreakPreview" zoomScale="60" zoomScaleNormal="75" workbookViewId="0">
      <selection activeCell="L1" sqref="L1"/>
    </sheetView>
  </sheetViews>
  <sheetFormatPr defaultColWidth="9.140625" defaultRowHeight="12.75" x14ac:dyDescent="0.2"/>
  <cols>
    <col min="1" max="1" width="9.140625" style="1"/>
    <col min="2" max="2" width="71.28515625" style="1" customWidth="1"/>
    <col min="3" max="3" width="18.85546875" style="1" customWidth="1"/>
    <col min="4" max="8" width="19.28515625" style="1" customWidth="1"/>
    <col min="9" max="9" width="16.7109375" style="1" customWidth="1"/>
    <col min="10" max="10" width="19.7109375" style="1" customWidth="1"/>
    <col min="11" max="11" width="17.28515625" style="1" customWidth="1"/>
    <col min="12" max="12" width="19.28515625" style="1" customWidth="1"/>
    <col min="13" max="13" width="19.85546875" style="1" customWidth="1"/>
    <col min="14" max="14" width="18.7109375" style="1" customWidth="1"/>
    <col min="15" max="15" width="9.140625" style="1"/>
    <col min="16" max="16" width="9.140625" style="1" customWidth="1"/>
    <col min="17" max="16384" width="9.140625" style="1"/>
  </cols>
  <sheetData>
    <row r="1" spans="1:35" x14ac:dyDescent="0.2">
      <c r="C1" s="5"/>
      <c r="L1" s="124" t="s">
        <v>731</v>
      </c>
      <c r="N1" s="5"/>
    </row>
    <row r="2" spans="1:35" ht="15.75" x14ac:dyDescent="0.25">
      <c r="B2" s="247" t="s">
        <v>578</v>
      </c>
      <c r="L2" s="124"/>
    </row>
    <row r="3" spans="1:35" ht="18" x14ac:dyDescent="0.2">
      <c r="B3" s="29"/>
      <c r="L3" s="124" t="s">
        <v>83</v>
      </c>
    </row>
    <row r="4" spans="1:35" ht="120" x14ac:dyDescent="0.2">
      <c r="B4" s="7" t="s">
        <v>1</v>
      </c>
      <c r="C4" s="8" t="s">
        <v>2</v>
      </c>
      <c r="D4" s="8" t="s">
        <v>67</v>
      </c>
      <c r="E4" s="8" t="s">
        <v>105</v>
      </c>
      <c r="F4" s="8" t="s">
        <v>365</v>
      </c>
      <c r="G4" s="8" t="s">
        <v>366</v>
      </c>
      <c r="H4" s="8" t="s">
        <v>367</v>
      </c>
      <c r="I4" s="8" t="s">
        <v>368</v>
      </c>
      <c r="J4" s="8" t="s">
        <v>369</v>
      </c>
      <c r="K4" s="8" t="s">
        <v>120</v>
      </c>
      <c r="L4" s="9" t="s">
        <v>71</v>
      </c>
      <c r="M4" s="9" t="s">
        <v>74</v>
      </c>
      <c r="N4" s="9" t="s">
        <v>109</v>
      </c>
      <c r="O4" s="9" t="s">
        <v>72</v>
      </c>
      <c r="P4" s="9" t="s">
        <v>75</v>
      </c>
      <c r="Q4" s="9" t="s">
        <v>129</v>
      </c>
    </row>
    <row r="5" spans="1:35" ht="14.25" x14ac:dyDescent="0.2">
      <c r="B5" s="8" t="s">
        <v>6</v>
      </c>
      <c r="C5" s="8" t="s">
        <v>7</v>
      </c>
      <c r="D5" s="8" t="s">
        <v>8</v>
      </c>
      <c r="E5" s="8" t="s">
        <v>9</v>
      </c>
      <c r="F5" s="8" t="s">
        <v>81</v>
      </c>
      <c r="G5" s="8" t="s">
        <v>11</v>
      </c>
      <c r="H5" s="8" t="s">
        <v>12</v>
      </c>
      <c r="I5" s="8" t="s">
        <v>13</v>
      </c>
      <c r="J5" s="8" t="s">
        <v>14</v>
      </c>
      <c r="K5" s="8" t="s">
        <v>15</v>
      </c>
      <c r="L5" s="8" t="s">
        <v>16</v>
      </c>
      <c r="M5" s="8" t="s">
        <v>17</v>
      </c>
      <c r="N5" s="8" t="s">
        <v>18</v>
      </c>
      <c r="O5" s="8" t="s">
        <v>77</v>
      </c>
      <c r="P5" s="8" t="s">
        <v>78</v>
      </c>
      <c r="Q5" s="8" t="s">
        <v>111</v>
      </c>
    </row>
    <row r="6" spans="1:35" ht="16.5" x14ac:dyDescent="0.2">
      <c r="A6" s="1">
        <v>1</v>
      </c>
      <c r="B6" s="320" t="s">
        <v>500</v>
      </c>
      <c r="C6" s="30"/>
      <c r="D6" s="30"/>
      <c r="E6" s="30"/>
      <c r="F6" s="8"/>
      <c r="G6" s="30"/>
      <c r="H6" s="30"/>
      <c r="I6" s="30"/>
      <c r="J6" s="30"/>
      <c r="K6" s="30"/>
      <c r="L6" s="31">
        <f t="shared" ref="L6:L8" si="0">C6+F6</f>
        <v>0</v>
      </c>
      <c r="M6" s="31">
        <f t="shared" ref="M6:M8" si="1">D6+G6</f>
        <v>0</v>
      </c>
      <c r="N6" s="31">
        <f t="shared" ref="N6:N8" si="2">E6+H6</f>
        <v>0</v>
      </c>
      <c r="O6" s="8"/>
      <c r="P6" s="8"/>
      <c r="Q6" s="8"/>
    </row>
    <row r="7" spans="1:35" ht="16.5" x14ac:dyDescent="0.2">
      <c r="A7" s="1">
        <v>2</v>
      </c>
      <c r="B7" s="320" t="s">
        <v>400</v>
      </c>
      <c r="C7" s="30">
        <v>132000</v>
      </c>
      <c r="D7" s="30">
        <v>132000</v>
      </c>
      <c r="E7" s="30">
        <v>132000</v>
      </c>
      <c r="F7" s="30"/>
      <c r="G7" s="30"/>
      <c r="H7" s="30"/>
      <c r="I7" s="30"/>
      <c r="J7" s="30"/>
      <c r="K7" s="30"/>
      <c r="L7" s="31">
        <f t="shared" si="0"/>
        <v>132000</v>
      </c>
      <c r="M7" s="31">
        <f t="shared" si="1"/>
        <v>132000</v>
      </c>
      <c r="N7" s="31">
        <f t="shared" si="2"/>
        <v>132000</v>
      </c>
      <c r="O7" s="31"/>
      <c r="P7" s="31"/>
      <c r="Q7" s="31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</row>
    <row r="8" spans="1:35" ht="45" x14ac:dyDescent="0.2">
      <c r="A8" s="1">
        <v>3</v>
      </c>
      <c r="B8" s="320" t="s">
        <v>579</v>
      </c>
      <c r="C8" s="31">
        <v>0</v>
      </c>
      <c r="D8" s="30">
        <f>2000000+2000000+370000</f>
        <v>4370000</v>
      </c>
      <c r="E8" s="30">
        <f>2000000+2000000+370000</f>
        <v>4370000</v>
      </c>
      <c r="F8" s="30"/>
      <c r="G8" s="30"/>
      <c r="H8" s="30"/>
      <c r="I8" s="30"/>
      <c r="J8" s="30"/>
      <c r="K8" s="30"/>
      <c r="L8" s="31">
        <f t="shared" si="0"/>
        <v>0</v>
      </c>
      <c r="M8" s="31">
        <f t="shared" si="1"/>
        <v>4370000</v>
      </c>
      <c r="N8" s="31">
        <f t="shared" si="2"/>
        <v>4370000</v>
      </c>
      <c r="O8" s="31"/>
      <c r="P8" s="31"/>
      <c r="Q8" s="31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ht="30" x14ac:dyDescent="0.2">
      <c r="A9" s="1">
        <v>4</v>
      </c>
      <c r="B9" s="320" t="s">
        <v>501</v>
      </c>
      <c r="C9" s="30">
        <f>1200000+13483619</f>
        <v>14683619</v>
      </c>
      <c r="D9" s="30">
        <v>15856463</v>
      </c>
      <c r="E9" s="30">
        <v>15856463</v>
      </c>
      <c r="F9" s="31"/>
      <c r="G9" s="31"/>
      <c r="H9" s="31"/>
      <c r="I9" s="31"/>
      <c r="J9" s="31"/>
      <c r="K9" s="31"/>
      <c r="L9" s="31">
        <f>C9+F9+I9</f>
        <v>14683619</v>
      </c>
      <c r="M9" s="31">
        <f>D9+G9+J9</f>
        <v>15856463</v>
      </c>
      <c r="N9" s="31">
        <f>E9+H9+K9</f>
        <v>15856463</v>
      </c>
      <c r="O9" s="31"/>
      <c r="P9" s="31"/>
      <c r="Q9" s="31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</row>
    <row r="10" spans="1:35" ht="30" x14ac:dyDescent="0.2">
      <c r="A10" s="1">
        <v>5</v>
      </c>
      <c r="B10" s="320" t="s">
        <v>502</v>
      </c>
      <c r="C10" s="30">
        <v>1270000</v>
      </c>
      <c r="D10" s="30">
        <f t="shared" ref="D10:E10" si="3">C10</f>
        <v>1270000</v>
      </c>
      <c r="E10" s="30">
        <f t="shared" si="3"/>
        <v>1270000</v>
      </c>
      <c r="F10" s="30"/>
      <c r="G10" s="30"/>
      <c r="H10" s="30"/>
      <c r="I10" s="30"/>
      <c r="J10" s="30"/>
      <c r="K10" s="30"/>
      <c r="L10" s="31">
        <f>C10+F10</f>
        <v>1270000</v>
      </c>
      <c r="M10" s="31">
        <f>D10+G10</f>
        <v>1270000</v>
      </c>
      <c r="N10" s="31">
        <f>E10+H10</f>
        <v>1270000</v>
      </c>
      <c r="O10" s="31"/>
      <c r="P10" s="31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</row>
    <row r="11" spans="1:35" ht="30" x14ac:dyDescent="0.2">
      <c r="A11" s="1">
        <v>6</v>
      </c>
      <c r="B11" s="320" t="s">
        <v>503</v>
      </c>
      <c r="C11" s="30"/>
      <c r="D11" s="30">
        <v>991234</v>
      </c>
      <c r="E11" s="30">
        <v>991234</v>
      </c>
      <c r="F11" s="30"/>
      <c r="G11" s="30"/>
      <c r="H11" s="30"/>
      <c r="I11" s="30"/>
      <c r="J11" s="30"/>
      <c r="K11" s="30"/>
      <c r="L11" s="31">
        <f t="shared" ref="L11:L15" si="4">C11+F11</f>
        <v>0</v>
      </c>
      <c r="M11" s="31">
        <f t="shared" ref="M11:M15" si="5">D11+G11</f>
        <v>991234</v>
      </c>
      <c r="N11" s="31">
        <f t="shared" ref="N11:N15" si="6">E11+H11</f>
        <v>991234</v>
      </c>
      <c r="O11" s="31"/>
      <c r="P11" s="31"/>
      <c r="Q11" s="31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5" ht="30" x14ac:dyDescent="0.2">
      <c r="A12" s="1">
        <v>7</v>
      </c>
      <c r="B12" s="320" t="s">
        <v>504</v>
      </c>
      <c r="C12" s="30"/>
      <c r="D12" s="30"/>
      <c r="E12" s="30"/>
      <c r="F12" s="30"/>
      <c r="G12" s="30"/>
      <c r="H12" s="30"/>
      <c r="I12" s="30"/>
      <c r="J12" s="30"/>
      <c r="K12" s="30"/>
      <c r="L12" s="31">
        <f t="shared" si="4"/>
        <v>0</v>
      </c>
      <c r="M12" s="31">
        <f t="shared" si="5"/>
        <v>0</v>
      </c>
      <c r="N12" s="31">
        <f t="shared" si="6"/>
        <v>0</v>
      </c>
      <c r="O12" s="31"/>
      <c r="P12" s="31"/>
      <c r="Q12" s="31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30" x14ac:dyDescent="0.2">
      <c r="A13" s="1">
        <v>8</v>
      </c>
      <c r="B13" s="320" t="s">
        <v>580</v>
      </c>
      <c r="C13" s="30"/>
      <c r="D13" s="30">
        <v>30000</v>
      </c>
      <c r="E13" s="30">
        <v>30000</v>
      </c>
      <c r="F13" s="30"/>
      <c r="G13" s="30"/>
      <c r="H13" s="30"/>
      <c r="I13" s="30"/>
      <c r="J13" s="30"/>
      <c r="K13" s="30"/>
      <c r="L13" s="31">
        <f t="shared" si="4"/>
        <v>0</v>
      </c>
      <c r="M13" s="31">
        <f t="shared" si="5"/>
        <v>30000</v>
      </c>
      <c r="N13" s="31">
        <f t="shared" si="6"/>
        <v>30000</v>
      </c>
      <c r="O13" s="31"/>
      <c r="P13" s="31"/>
      <c r="Q13" s="31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35" ht="16.5" x14ac:dyDescent="0.2">
      <c r="A14" s="1">
        <v>9</v>
      </c>
      <c r="B14" s="320" t="s">
        <v>581</v>
      </c>
      <c r="C14" s="30"/>
      <c r="D14" s="30">
        <v>750000</v>
      </c>
      <c r="E14" s="30">
        <v>750000</v>
      </c>
      <c r="F14" s="30"/>
      <c r="G14" s="30"/>
      <c r="H14" s="30"/>
      <c r="I14" s="30"/>
      <c r="J14" s="30"/>
      <c r="K14" s="30"/>
      <c r="L14" s="31">
        <f t="shared" si="4"/>
        <v>0</v>
      </c>
      <c r="M14" s="31">
        <f t="shared" si="5"/>
        <v>750000</v>
      </c>
      <c r="N14" s="31">
        <f t="shared" si="6"/>
        <v>750000</v>
      </c>
      <c r="O14" s="31"/>
      <c r="P14" s="31"/>
      <c r="Q14" s="31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</row>
    <row r="15" spans="1:35" ht="16.5" x14ac:dyDescent="0.2">
      <c r="A15" s="1">
        <v>10</v>
      </c>
      <c r="B15" s="320" t="s">
        <v>582</v>
      </c>
      <c r="C15" s="30"/>
      <c r="D15" s="30"/>
      <c r="E15" s="30"/>
      <c r="F15" s="30"/>
      <c r="G15" s="30">
        <v>2982132</v>
      </c>
      <c r="H15" s="30">
        <v>2982132</v>
      </c>
      <c r="I15" s="30"/>
      <c r="J15" s="30"/>
      <c r="K15" s="30"/>
      <c r="L15" s="31">
        <f t="shared" si="4"/>
        <v>0</v>
      </c>
      <c r="M15" s="31">
        <f t="shared" si="5"/>
        <v>2982132</v>
      </c>
      <c r="N15" s="31">
        <f t="shared" si="6"/>
        <v>2982132</v>
      </c>
      <c r="O15" s="31"/>
      <c r="P15" s="31"/>
      <c r="Q15" s="31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</row>
    <row r="16" spans="1:35" ht="16.5" x14ac:dyDescent="0.2">
      <c r="A16" s="1">
        <v>11</v>
      </c>
      <c r="B16" s="28" t="s">
        <v>401</v>
      </c>
      <c r="C16" s="33">
        <f>SUM(C6:C15)</f>
        <v>16085619</v>
      </c>
      <c r="D16" s="33">
        <f t="shared" ref="D16:Q16" si="7">SUM(D6:D15)</f>
        <v>23399697</v>
      </c>
      <c r="E16" s="33">
        <f t="shared" si="7"/>
        <v>23399697</v>
      </c>
      <c r="F16" s="33">
        <f t="shared" si="7"/>
        <v>0</v>
      </c>
      <c r="G16" s="33">
        <f t="shared" si="7"/>
        <v>2982132</v>
      </c>
      <c r="H16" s="33">
        <f t="shared" si="7"/>
        <v>2982132</v>
      </c>
      <c r="I16" s="33">
        <f t="shared" si="7"/>
        <v>0</v>
      </c>
      <c r="J16" s="33">
        <f t="shared" si="7"/>
        <v>0</v>
      </c>
      <c r="K16" s="33">
        <f t="shared" si="7"/>
        <v>0</v>
      </c>
      <c r="L16" s="33">
        <f t="shared" si="7"/>
        <v>16085619</v>
      </c>
      <c r="M16" s="33">
        <f t="shared" si="7"/>
        <v>26381829</v>
      </c>
      <c r="N16" s="33">
        <f t="shared" si="7"/>
        <v>26381829</v>
      </c>
      <c r="O16" s="33">
        <f t="shared" si="7"/>
        <v>0</v>
      </c>
      <c r="P16" s="33">
        <f t="shared" si="7"/>
        <v>0</v>
      </c>
      <c r="Q16" s="33">
        <f t="shared" si="7"/>
        <v>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9" spans="1:29" ht="75" x14ac:dyDescent="0.2">
      <c r="B19" s="7" t="s">
        <v>1</v>
      </c>
      <c r="C19" s="8" t="s">
        <v>2</v>
      </c>
      <c r="D19" s="8" t="s">
        <v>67</v>
      </c>
      <c r="E19" s="8" t="s">
        <v>105</v>
      </c>
      <c r="F19" s="9" t="s">
        <v>71</v>
      </c>
      <c r="G19" s="9" t="s">
        <v>74</v>
      </c>
      <c r="H19" s="9" t="s">
        <v>109</v>
      </c>
      <c r="I19" s="9" t="s">
        <v>72</v>
      </c>
      <c r="J19" s="9" t="s">
        <v>75</v>
      </c>
      <c r="K19" s="9" t="s">
        <v>129</v>
      </c>
    </row>
    <row r="20" spans="1:29" ht="14.25" x14ac:dyDescent="0.2">
      <c r="B20" s="8" t="s">
        <v>6</v>
      </c>
      <c r="C20" s="8" t="s">
        <v>7</v>
      </c>
      <c r="D20" s="8" t="s">
        <v>8</v>
      </c>
      <c r="E20" s="8" t="s">
        <v>9</v>
      </c>
      <c r="F20" s="8" t="s">
        <v>81</v>
      </c>
      <c r="G20" s="8" t="s">
        <v>11</v>
      </c>
      <c r="H20" s="8" t="s">
        <v>12</v>
      </c>
      <c r="I20" s="8" t="s">
        <v>13</v>
      </c>
      <c r="J20" s="8" t="s">
        <v>14</v>
      </c>
      <c r="K20" s="8" t="s">
        <v>15</v>
      </c>
    </row>
    <row r="21" spans="1:29" ht="16.5" x14ac:dyDescent="0.2">
      <c r="A21" s="1">
        <v>1</v>
      </c>
      <c r="B21" s="195" t="s">
        <v>583</v>
      </c>
      <c r="C21" s="34"/>
      <c r="D21" s="34"/>
      <c r="E21" s="34"/>
      <c r="F21" s="31">
        <f t="shared" ref="F21:H23" si="8">C21</f>
        <v>0</v>
      </c>
      <c r="G21" s="31">
        <f t="shared" si="8"/>
        <v>0</v>
      </c>
      <c r="H21" s="31">
        <f t="shared" si="8"/>
        <v>0</v>
      </c>
      <c r="I21" s="31"/>
      <c r="J21" s="31"/>
      <c r="K21" s="31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ht="16.5" x14ac:dyDescent="0.2">
      <c r="A22" s="1">
        <v>4</v>
      </c>
      <c r="B22" s="195" t="s">
        <v>537</v>
      </c>
      <c r="C22" s="34">
        <v>431212140</v>
      </c>
      <c r="D22" s="34">
        <v>135940951</v>
      </c>
      <c r="E22" s="34">
        <v>135940951</v>
      </c>
      <c r="F22" s="31">
        <f t="shared" si="8"/>
        <v>431212140</v>
      </c>
      <c r="G22" s="31">
        <f t="shared" si="8"/>
        <v>135940951</v>
      </c>
      <c r="H22" s="31">
        <f t="shared" si="8"/>
        <v>135940951</v>
      </c>
      <c r="I22" s="31"/>
      <c r="J22" s="31"/>
      <c r="K22" s="31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</row>
    <row r="23" spans="1:29" ht="16.5" x14ac:dyDescent="0.2">
      <c r="A23" s="1">
        <v>5</v>
      </c>
      <c r="B23" s="195"/>
      <c r="C23" s="34"/>
      <c r="D23" s="34"/>
      <c r="E23" s="34"/>
      <c r="F23" s="31"/>
      <c r="G23" s="31">
        <f t="shared" si="8"/>
        <v>0</v>
      </c>
      <c r="H23" s="31">
        <f t="shared" si="8"/>
        <v>0</v>
      </c>
      <c r="I23" s="31"/>
      <c r="J23" s="31"/>
      <c r="K23" s="31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</row>
    <row r="24" spans="1:29" ht="16.5" x14ac:dyDescent="0.2">
      <c r="A24" s="1">
        <v>6</v>
      </c>
      <c r="B24" s="195"/>
      <c r="C24" s="34"/>
      <c r="D24" s="34"/>
      <c r="E24" s="34"/>
      <c r="F24" s="31"/>
      <c r="G24" s="31"/>
      <c r="H24" s="31"/>
      <c r="I24" s="31"/>
      <c r="J24" s="31"/>
      <c r="K24" s="31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</row>
    <row r="25" spans="1:29" ht="16.5" x14ac:dyDescent="0.2">
      <c r="A25" s="1">
        <v>7</v>
      </c>
      <c r="B25" s="195"/>
      <c r="C25" s="34"/>
      <c r="D25" s="34"/>
      <c r="E25" s="34"/>
      <c r="F25" s="31"/>
      <c r="G25" s="31"/>
      <c r="H25" s="31"/>
      <c r="I25" s="31"/>
      <c r="J25" s="31"/>
      <c r="K25" s="31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1:29" ht="16.5" x14ac:dyDescent="0.2">
      <c r="A26" s="1">
        <v>8</v>
      </c>
      <c r="B26" s="28" t="s">
        <v>402</v>
      </c>
      <c r="C26" s="33">
        <f t="shared" ref="C26:K26" si="9">SUM(C21:C25)</f>
        <v>431212140</v>
      </c>
      <c r="D26" s="33">
        <f t="shared" si="9"/>
        <v>135940951</v>
      </c>
      <c r="E26" s="33">
        <f t="shared" si="9"/>
        <v>135940951</v>
      </c>
      <c r="F26" s="33">
        <f t="shared" si="9"/>
        <v>431212140</v>
      </c>
      <c r="G26" s="33">
        <f t="shared" si="9"/>
        <v>135940951</v>
      </c>
      <c r="H26" s="33">
        <f t="shared" si="9"/>
        <v>135940951</v>
      </c>
      <c r="I26" s="33">
        <f t="shared" si="9"/>
        <v>0</v>
      </c>
      <c r="J26" s="33">
        <f t="shared" si="9"/>
        <v>0</v>
      </c>
      <c r="K26" s="33">
        <f t="shared" si="9"/>
        <v>0</v>
      </c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spans="1:29" ht="16.5" x14ac:dyDescent="0.2">
      <c r="E27" s="36"/>
      <c r="F27" s="37"/>
      <c r="G27" s="37"/>
      <c r="H27" s="37"/>
      <c r="I27" s="37"/>
      <c r="J27" s="37"/>
      <c r="K27" s="37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</row>
    <row r="28" spans="1:29" ht="18" x14ac:dyDescent="0.25">
      <c r="B28" s="29" t="s">
        <v>82</v>
      </c>
      <c r="C28" s="38">
        <f>C26+C15</f>
        <v>431212140</v>
      </c>
      <c r="D28" s="38">
        <f>D26+D15</f>
        <v>135940951</v>
      </c>
      <c r="E28" s="38">
        <f>E26+E15</f>
        <v>135940951</v>
      </c>
      <c r="F28" s="38">
        <f t="shared" ref="F28:K28" si="10">F26+L15</f>
        <v>431212140</v>
      </c>
      <c r="G28" s="38">
        <f t="shared" si="10"/>
        <v>138923083</v>
      </c>
      <c r="H28" s="38">
        <f t="shared" si="10"/>
        <v>138923083</v>
      </c>
      <c r="I28" s="38">
        <f t="shared" si="10"/>
        <v>0</v>
      </c>
      <c r="J28" s="38">
        <f t="shared" si="10"/>
        <v>0</v>
      </c>
      <c r="K28" s="38">
        <f t="shared" si="10"/>
        <v>0</v>
      </c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</row>
    <row r="29" spans="1:29" ht="18" x14ac:dyDescent="0.25">
      <c r="C29" s="38"/>
      <c r="D29" s="38"/>
      <c r="E29" s="38"/>
      <c r="F29" s="38"/>
      <c r="G29" s="38"/>
      <c r="H29" s="38"/>
      <c r="I29" s="38"/>
      <c r="J29" s="38"/>
      <c r="K29" s="38"/>
    </row>
    <row r="30" spans="1:29" ht="18" x14ac:dyDescent="0.25">
      <c r="B30" s="29"/>
      <c r="C30" s="38"/>
      <c r="D30" s="38"/>
      <c r="E30" s="38"/>
      <c r="F30" s="38"/>
      <c r="G30" s="38"/>
      <c r="H30" s="38"/>
      <c r="I30" s="38"/>
      <c r="J30" s="38"/>
      <c r="K30" s="38"/>
    </row>
    <row r="31" spans="1:29" ht="20.25" x14ac:dyDescent="0.3">
      <c r="B31" s="74" t="s">
        <v>538</v>
      </c>
      <c r="C31" s="38"/>
      <c r="D31" s="38"/>
      <c r="E31" s="38"/>
      <c r="F31" s="38"/>
      <c r="G31" s="38"/>
      <c r="H31" s="38"/>
      <c r="I31" s="38"/>
      <c r="J31" s="38"/>
      <c r="K31" s="38"/>
    </row>
    <row r="33" spans="1:28" ht="60" x14ac:dyDescent="0.2">
      <c r="B33" s="7" t="s">
        <v>1</v>
      </c>
      <c r="C33" s="8" t="s">
        <v>2</v>
      </c>
      <c r="D33" s="8" t="s">
        <v>67</v>
      </c>
      <c r="E33" s="8" t="s">
        <v>105</v>
      </c>
      <c r="F33" s="8" t="s">
        <v>368</v>
      </c>
      <c r="G33" s="8" t="s">
        <v>369</v>
      </c>
      <c r="H33" s="8" t="s">
        <v>120</v>
      </c>
      <c r="I33" s="9" t="s">
        <v>71</v>
      </c>
      <c r="J33" s="9" t="s">
        <v>74</v>
      </c>
      <c r="K33" s="9" t="s">
        <v>109</v>
      </c>
      <c r="L33" s="9" t="s">
        <v>72</v>
      </c>
      <c r="M33" s="9" t="s">
        <v>75</v>
      </c>
      <c r="N33" s="9" t="s">
        <v>129</v>
      </c>
    </row>
    <row r="34" spans="1:28" ht="14.25" x14ac:dyDescent="0.2">
      <c r="B34" s="8" t="s">
        <v>6</v>
      </c>
      <c r="C34" s="8" t="s">
        <v>7</v>
      </c>
      <c r="D34" s="8" t="s">
        <v>8</v>
      </c>
      <c r="E34" s="8" t="s">
        <v>9</v>
      </c>
      <c r="F34" s="8" t="s">
        <v>81</v>
      </c>
      <c r="G34" s="8" t="s">
        <v>11</v>
      </c>
      <c r="H34" s="8" t="s">
        <v>12</v>
      </c>
      <c r="I34" s="8" t="s">
        <v>13</v>
      </c>
      <c r="J34" s="8" t="s">
        <v>14</v>
      </c>
      <c r="K34" s="8" t="s">
        <v>15</v>
      </c>
      <c r="L34" s="8" t="s">
        <v>16</v>
      </c>
      <c r="M34" s="8" t="s">
        <v>17</v>
      </c>
      <c r="N34" s="8" t="s">
        <v>18</v>
      </c>
    </row>
    <row r="35" spans="1:28" ht="16.5" x14ac:dyDescent="0.2">
      <c r="A35" s="1">
        <v>1</v>
      </c>
      <c r="B35" s="39" t="s">
        <v>540</v>
      </c>
      <c r="C35" s="40"/>
      <c r="D35" s="40"/>
      <c r="E35" s="40"/>
      <c r="F35" s="40"/>
      <c r="G35" s="40"/>
      <c r="H35" s="40"/>
      <c r="I35" s="41">
        <f>C35</f>
        <v>0</v>
      </c>
      <c r="J35" s="41">
        <f>D35</f>
        <v>0</v>
      </c>
      <c r="K35" s="41">
        <f>E35</f>
        <v>0</v>
      </c>
      <c r="L35" s="41"/>
      <c r="M35" s="41"/>
      <c r="N35" s="41"/>
    </row>
    <row r="36" spans="1:28" ht="27.75" customHeight="1" x14ac:dyDescent="0.2">
      <c r="A36" s="1">
        <v>2</v>
      </c>
      <c r="B36" s="39" t="s">
        <v>505</v>
      </c>
      <c r="C36" s="41"/>
      <c r="D36" s="41">
        <f>565673</f>
        <v>565673</v>
      </c>
      <c r="E36" s="41">
        <f>565673</f>
        <v>565673</v>
      </c>
      <c r="F36" s="41"/>
      <c r="G36" s="41"/>
      <c r="H36" s="41"/>
      <c r="I36" s="41">
        <f t="shared" ref="I36:K39" si="11">C36</f>
        <v>0</v>
      </c>
      <c r="J36" s="41">
        <f>D36+G36</f>
        <v>565673</v>
      </c>
      <c r="K36" s="41">
        <f>E36+H36</f>
        <v>565673</v>
      </c>
      <c r="L36" s="41"/>
      <c r="M36" s="41"/>
      <c r="N36" s="41"/>
      <c r="O36" s="4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</row>
    <row r="37" spans="1:28" ht="28.5" x14ac:dyDescent="0.2">
      <c r="A37" s="1">
        <v>3</v>
      </c>
      <c r="B37" s="39" t="s">
        <v>506</v>
      </c>
      <c r="C37" s="41">
        <v>5000000</v>
      </c>
      <c r="D37" s="41">
        <v>2758903</v>
      </c>
      <c r="E37" s="41">
        <v>2758903</v>
      </c>
      <c r="F37" s="41"/>
      <c r="G37" s="41"/>
      <c r="H37" s="41"/>
      <c r="I37" s="41">
        <f t="shared" si="11"/>
        <v>5000000</v>
      </c>
      <c r="J37" s="41">
        <f t="shared" si="11"/>
        <v>2758903</v>
      </c>
      <c r="K37" s="41">
        <f t="shared" si="11"/>
        <v>2758903</v>
      </c>
      <c r="L37" s="41"/>
      <c r="M37" s="41"/>
      <c r="N37" s="41"/>
      <c r="O37" s="43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28.5" x14ac:dyDescent="0.2">
      <c r="A38" s="1">
        <v>4</v>
      </c>
      <c r="B38" s="39" t="s">
        <v>479</v>
      </c>
      <c r="C38" s="40"/>
      <c r="D38" s="40">
        <v>130000</v>
      </c>
      <c r="E38" s="40">
        <v>130000</v>
      </c>
      <c r="F38" s="40"/>
      <c r="G38" s="40"/>
      <c r="H38" s="40"/>
      <c r="I38" s="41">
        <f t="shared" si="11"/>
        <v>0</v>
      </c>
      <c r="J38" s="41">
        <f t="shared" si="11"/>
        <v>130000</v>
      </c>
      <c r="K38" s="41">
        <f t="shared" si="11"/>
        <v>130000</v>
      </c>
      <c r="L38" s="41"/>
      <c r="M38" s="41"/>
      <c r="N38" s="41"/>
      <c r="O38" s="4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</row>
    <row r="39" spans="1:28" ht="28.5" x14ac:dyDescent="0.2">
      <c r="A39" s="1">
        <v>5</v>
      </c>
      <c r="B39" s="39" t="s">
        <v>541</v>
      </c>
      <c r="C39" s="40"/>
      <c r="D39" s="40">
        <f>180000+1000000+31812</f>
        <v>1211812</v>
      </c>
      <c r="E39" s="40">
        <f>180000+1000000+31812</f>
        <v>1211812</v>
      </c>
      <c r="F39" s="40"/>
      <c r="G39" s="40"/>
      <c r="H39" s="40"/>
      <c r="I39" s="41">
        <f t="shared" si="11"/>
        <v>0</v>
      </c>
      <c r="J39" s="41">
        <f t="shared" si="11"/>
        <v>1211812</v>
      </c>
      <c r="K39" s="41">
        <f t="shared" si="11"/>
        <v>1211812</v>
      </c>
      <c r="L39" s="41"/>
      <c r="M39" s="41"/>
      <c r="N39" s="41"/>
      <c r="O39" s="4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</row>
    <row r="40" spans="1:28" ht="28.5" customHeight="1" x14ac:dyDescent="0.2">
      <c r="A40" s="1">
        <v>6</v>
      </c>
      <c r="B40" s="44" t="s">
        <v>539</v>
      </c>
      <c r="C40" s="45">
        <f>SUM(C35:C39)</f>
        <v>5000000</v>
      </c>
      <c r="D40" s="45">
        <f t="shared" ref="D40:F40" si="12">SUM(D35:D39)</f>
        <v>4666388</v>
      </c>
      <c r="E40" s="45">
        <f t="shared" si="12"/>
        <v>4666388</v>
      </c>
      <c r="F40" s="45">
        <f t="shared" si="12"/>
        <v>0</v>
      </c>
      <c r="G40" s="45">
        <f t="shared" ref="G40" si="13">SUM(G35:G39)</f>
        <v>0</v>
      </c>
      <c r="H40" s="45">
        <f t="shared" ref="H40:I40" si="14">SUM(H35:H39)</f>
        <v>0</v>
      </c>
      <c r="I40" s="45">
        <f t="shared" si="14"/>
        <v>5000000</v>
      </c>
      <c r="J40" s="45">
        <f t="shared" ref="J40" si="15">SUM(J35:J39)</f>
        <v>4666388</v>
      </c>
      <c r="K40" s="45">
        <f t="shared" ref="K40:L40" si="16">SUM(K35:K39)</f>
        <v>4666388</v>
      </c>
      <c r="L40" s="45">
        <f t="shared" si="16"/>
        <v>0</v>
      </c>
      <c r="M40" s="45">
        <f t="shared" ref="M40" si="17">SUM(M35:M39)</f>
        <v>0</v>
      </c>
      <c r="N40" s="45">
        <f t="shared" ref="N40" si="18">SUM(N35:N39)</f>
        <v>0</v>
      </c>
      <c r="O40" s="46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9"/>
      <c r="AA40" s="49"/>
      <c r="AB40" s="49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38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view="pageBreakPreview" zoomScale="75" zoomScaleNormal="75" zoomScaleSheetLayoutView="75" workbookViewId="0">
      <selection activeCell="B1" sqref="B1:G1"/>
    </sheetView>
  </sheetViews>
  <sheetFormatPr defaultColWidth="9.140625" defaultRowHeight="12.75" x14ac:dyDescent="0.2"/>
  <cols>
    <col min="1" max="1" width="9.140625" style="1"/>
    <col min="2" max="2" width="71.42578125" style="1" customWidth="1"/>
    <col min="3" max="3" width="18.85546875" style="1" customWidth="1"/>
    <col min="4" max="5" width="23.42578125" style="56" customWidth="1"/>
    <col min="6" max="6" width="21.85546875" style="1" customWidth="1"/>
    <col min="7" max="7" width="19.7109375" style="1" customWidth="1"/>
    <col min="8" max="16384" width="9.140625" style="1"/>
  </cols>
  <sheetData>
    <row r="1" spans="1:25" x14ac:dyDescent="0.2">
      <c r="B1" s="376" t="s">
        <v>730</v>
      </c>
      <c r="C1" s="376"/>
      <c r="D1" s="376"/>
      <c r="E1" s="376"/>
      <c r="F1" s="376"/>
      <c r="G1" s="376"/>
    </row>
    <row r="2" spans="1:25" x14ac:dyDescent="0.2">
      <c r="B2" s="377"/>
      <c r="C2" s="377"/>
      <c r="D2" s="377"/>
      <c r="E2" s="377"/>
      <c r="F2" s="377"/>
      <c r="G2" s="377"/>
    </row>
    <row r="3" spans="1:25" ht="15.75" x14ac:dyDescent="0.25">
      <c r="B3" s="247" t="s">
        <v>584</v>
      </c>
    </row>
    <row r="4" spans="1:25" x14ac:dyDescent="0.2">
      <c r="G4" s="1" t="s">
        <v>83</v>
      </c>
    </row>
    <row r="5" spans="1:25" ht="60" x14ac:dyDescent="0.2">
      <c r="B5" s="7" t="s">
        <v>1</v>
      </c>
      <c r="C5" s="8" t="s">
        <v>2</v>
      </c>
      <c r="D5" s="125" t="s">
        <v>67</v>
      </c>
      <c r="E5" s="125" t="s">
        <v>380</v>
      </c>
      <c r="F5" s="9" t="s">
        <v>71</v>
      </c>
      <c r="G5" s="9" t="s">
        <v>74</v>
      </c>
    </row>
    <row r="6" spans="1:25" ht="14.25" x14ac:dyDescent="0.2">
      <c r="B6" s="8" t="s">
        <v>6</v>
      </c>
      <c r="C6" s="8" t="s">
        <v>7</v>
      </c>
      <c r="D6" s="125" t="s">
        <v>8</v>
      </c>
      <c r="E6" s="125"/>
      <c r="F6" s="8" t="s">
        <v>9</v>
      </c>
      <c r="G6" s="8" t="s">
        <v>10</v>
      </c>
    </row>
    <row r="7" spans="1:25" ht="36" x14ac:dyDescent="0.2">
      <c r="A7" s="1">
        <v>1</v>
      </c>
      <c r="B7" s="343" t="s">
        <v>585</v>
      </c>
      <c r="C7" s="341">
        <v>104516767</v>
      </c>
      <c r="D7" s="341">
        <v>108986767</v>
      </c>
      <c r="E7" s="341">
        <f>D7</f>
        <v>108986767</v>
      </c>
      <c r="F7" s="341">
        <f>C7</f>
        <v>104516767</v>
      </c>
      <c r="G7" s="31">
        <f>D7</f>
        <v>108986767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1:25" ht="36" x14ac:dyDescent="0.2">
      <c r="A8" s="1">
        <v>2</v>
      </c>
      <c r="B8" s="343" t="s">
        <v>586</v>
      </c>
      <c r="C8" s="341">
        <v>86999702</v>
      </c>
      <c r="D8" s="341">
        <v>85890128</v>
      </c>
      <c r="E8" s="341">
        <f t="shared" ref="E8:E14" si="0">D8</f>
        <v>85890128</v>
      </c>
      <c r="F8" s="341">
        <f t="shared" ref="F8:G15" si="1">C8</f>
        <v>86999702</v>
      </c>
      <c r="G8" s="31">
        <f t="shared" si="1"/>
        <v>85890128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1:25" ht="36" x14ac:dyDescent="0.2">
      <c r="A9" s="1">
        <v>3</v>
      </c>
      <c r="B9" s="343" t="s">
        <v>587</v>
      </c>
      <c r="C9" s="341">
        <v>38713080</v>
      </c>
      <c r="D9" s="341">
        <v>38923042</v>
      </c>
      <c r="E9" s="341">
        <f t="shared" si="0"/>
        <v>38923042</v>
      </c>
      <c r="F9" s="341">
        <f t="shared" si="1"/>
        <v>38713080</v>
      </c>
      <c r="G9" s="31">
        <f t="shared" si="1"/>
        <v>38923042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36" x14ac:dyDescent="0.2">
      <c r="A10" s="1">
        <v>4</v>
      </c>
      <c r="B10" s="343" t="s">
        <v>588</v>
      </c>
      <c r="C10" s="341">
        <v>12964716</v>
      </c>
      <c r="D10" s="341">
        <v>13351034</v>
      </c>
      <c r="E10" s="341">
        <f t="shared" si="0"/>
        <v>13351034</v>
      </c>
      <c r="F10" s="341">
        <f>C10</f>
        <v>12964716</v>
      </c>
      <c r="G10" s="31">
        <f>D10</f>
        <v>13351034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54" x14ac:dyDescent="0.2">
      <c r="A11" s="1">
        <v>5</v>
      </c>
      <c r="B11" s="343" t="s">
        <v>589</v>
      </c>
      <c r="C11" s="341">
        <v>51677796</v>
      </c>
      <c r="D11" s="341">
        <v>52274076</v>
      </c>
      <c r="E11" s="341">
        <f t="shared" si="0"/>
        <v>52274076</v>
      </c>
      <c r="F11" s="341">
        <f t="shared" si="1"/>
        <v>51677796</v>
      </c>
      <c r="G11" s="31">
        <f t="shared" si="1"/>
        <v>52274076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36" x14ac:dyDescent="0.2">
      <c r="A12" s="1">
        <v>6</v>
      </c>
      <c r="B12" s="343" t="s">
        <v>590</v>
      </c>
      <c r="C12" s="341">
        <v>4554354</v>
      </c>
      <c r="D12" s="341">
        <v>7524423</v>
      </c>
      <c r="E12" s="341">
        <f t="shared" si="0"/>
        <v>7524423</v>
      </c>
      <c r="F12" s="341">
        <f t="shared" si="1"/>
        <v>4554354</v>
      </c>
      <c r="G12" s="31">
        <f t="shared" si="1"/>
        <v>7524423</v>
      </c>
    </row>
    <row r="13" spans="1:25" ht="72" x14ac:dyDescent="0.2">
      <c r="A13" s="1">
        <v>7</v>
      </c>
      <c r="B13" s="343" t="s">
        <v>593</v>
      </c>
      <c r="C13" s="341">
        <v>0</v>
      </c>
      <c r="D13" s="341">
        <v>17014440</v>
      </c>
      <c r="E13" s="341">
        <f t="shared" si="0"/>
        <v>17014440</v>
      </c>
      <c r="F13" s="341">
        <f t="shared" si="1"/>
        <v>0</v>
      </c>
      <c r="G13" s="31">
        <f t="shared" si="1"/>
        <v>17014440</v>
      </c>
    </row>
    <row r="14" spans="1:25" ht="33.75" customHeight="1" x14ac:dyDescent="0.2">
      <c r="A14" s="1">
        <v>8</v>
      </c>
      <c r="B14" s="343" t="s">
        <v>591</v>
      </c>
      <c r="C14" s="341">
        <v>0</v>
      </c>
      <c r="D14" s="341">
        <v>959613</v>
      </c>
      <c r="E14" s="341">
        <f t="shared" si="0"/>
        <v>959613</v>
      </c>
      <c r="F14" s="341">
        <f t="shared" si="1"/>
        <v>0</v>
      </c>
      <c r="G14" s="31">
        <f t="shared" si="1"/>
        <v>959613</v>
      </c>
    </row>
    <row r="15" spans="1:25" s="344" customFormat="1" ht="18" x14ac:dyDescent="0.2">
      <c r="A15" s="344">
        <v>9</v>
      </c>
      <c r="B15" s="345" t="s">
        <v>592</v>
      </c>
      <c r="C15" s="346">
        <v>247748619</v>
      </c>
      <c r="D15" s="346">
        <v>272649447</v>
      </c>
      <c r="E15" s="346">
        <v>272649447</v>
      </c>
      <c r="F15" s="342">
        <f t="shared" si="1"/>
        <v>247748619</v>
      </c>
      <c r="G15" s="33">
        <f t="shared" si="1"/>
        <v>272649447</v>
      </c>
    </row>
  </sheetData>
  <mergeCells count="2">
    <mergeCell ref="B1:G1"/>
    <mergeCell ref="B2:G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6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SheetLayoutView="100" workbookViewId="0">
      <selection activeCell="B2" sqref="B2:F2"/>
    </sheetView>
  </sheetViews>
  <sheetFormatPr defaultColWidth="9.140625" defaultRowHeight="12.75" x14ac:dyDescent="0.2"/>
  <cols>
    <col min="1" max="1" width="9.140625" style="1"/>
    <col min="2" max="2" width="35.85546875" style="1" customWidth="1"/>
    <col min="3" max="3" width="17.28515625" style="1" customWidth="1"/>
    <col min="4" max="4" width="18" style="56" customWidth="1"/>
    <col min="5" max="5" width="19.85546875" style="1" customWidth="1"/>
    <col min="6" max="6" width="20" style="1" customWidth="1"/>
    <col min="7" max="7" width="37.5703125" style="15" customWidth="1"/>
    <col min="8" max="8" width="12.85546875" style="1" customWidth="1"/>
    <col min="9" max="9" width="13.5703125" style="1" customWidth="1"/>
    <col min="10" max="10" width="20.7109375" style="1" customWidth="1"/>
    <col min="11" max="11" width="18" style="1" customWidth="1"/>
    <col min="12" max="16384" width="9.140625" style="1"/>
  </cols>
  <sheetData>
    <row r="1" spans="1:7" x14ac:dyDescent="0.2">
      <c r="D1" s="347"/>
    </row>
    <row r="2" spans="1:7" x14ac:dyDescent="0.2">
      <c r="B2" s="376" t="s">
        <v>729</v>
      </c>
      <c r="C2" s="376"/>
      <c r="D2" s="376"/>
      <c r="E2" s="376"/>
      <c r="F2" s="376"/>
    </row>
    <row r="3" spans="1:7" x14ac:dyDescent="0.2">
      <c r="B3" s="377"/>
      <c r="C3" s="377"/>
      <c r="D3" s="377"/>
      <c r="E3" s="377"/>
      <c r="F3" s="377"/>
      <c r="G3" s="1"/>
    </row>
    <row r="4" spans="1:7" ht="15.75" x14ac:dyDescent="0.25">
      <c r="B4" s="247" t="s">
        <v>594</v>
      </c>
    </row>
    <row r="5" spans="1:7" x14ac:dyDescent="0.2">
      <c r="F5" s="1" t="s">
        <v>83</v>
      </c>
    </row>
    <row r="6" spans="1:7" ht="25.5" x14ac:dyDescent="0.2">
      <c r="B6" s="57" t="s">
        <v>1</v>
      </c>
      <c r="C6" s="58" t="s">
        <v>86</v>
      </c>
      <c r="D6" s="177" t="s">
        <v>87</v>
      </c>
      <c r="E6" s="58" t="s">
        <v>88</v>
      </c>
      <c r="F6" s="58" t="s">
        <v>89</v>
      </c>
    </row>
    <row r="7" spans="1:7" x14ac:dyDescent="0.2">
      <c r="B7" s="59" t="s">
        <v>6</v>
      </c>
      <c r="C7" s="59" t="s">
        <v>7</v>
      </c>
      <c r="D7" s="186" t="s">
        <v>8</v>
      </c>
      <c r="E7" s="59" t="s">
        <v>9</v>
      </c>
      <c r="F7" s="59" t="s">
        <v>10</v>
      </c>
    </row>
    <row r="8" spans="1:7" ht="38.25" x14ac:dyDescent="0.2">
      <c r="A8" s="1">
        <v>1</v>
      </c>
      <c r="B8" s="127" t="s">
        <v>595</v>
      </c>
      <c r="C8" s="187">
        <v>431212140</v>
      </c>
      <c r="D8" s="187">
        <v>431212140</v>
      </c>
      <c r="E8" s="187">
        <f>D8-C8</f>
        <v>0</v>
      </c>
      <c r="F8" s="61" t="s">
        <v>596</v>
      </c>
    </row>
    <row r="9" spans="1:7" x14ac:dyDescent="0.2">
      <c r="A9" s="1">
        <v>4</v>
      </c>
      <c r="B9" s="60" t="s">
        <v>85</v>
      </c>
      <c r="C9" s="62">
        <f>SUM(C8:C8)</f>
        <v>431212140</v>
      </c>
      <c r="D9" s="62">
        <f>SUM(D8:D8)</f>
        <v>431212140</v>
      </c>
      <c r="E9" s="62">
        <f>SUM(E8:E8)</f>
        <v>0</v>
      </c>
      <c r="F9" s="62"/>
    </row>
    <row r="10" spans="1:7" ht="50.25" customHeight="1" x14ac:dyDescent="0.2"/>
    <row r="11" spans="1:7" ht="50.25" customHeight="1" x14ac:dyDescent="0.2">
      <c r="C11" s="15"/>
      <c r="E11" s="348"/>
    </row>
  </sheetData>
  <mergeCells count="2">
    <mergeCell ref="B2:F2"/>
    <mergeCell ref="B3:F3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83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view="pageBreakPreview" zoomScale="60" zoomScaleNormal="60" workbookViewId="0">
      <selection activeCell="O1" sqref="O1"/>
    </sheetView>
  </sheetViews>
  <sheetFormatPr defaultColWidth="9.140625" defaultRowHeight="18" x14ac:dyDescent="0.25"/>
  <cols>
    <col min="1" max="1" width="7.28515625" style="1" customWidth="1"/>
    <col min="2" max="2" width="36.7109375" style="63" customWidth="1"/>
    <col min="3" max="3" width="25.85546875" style="1" customWidth="1"/>
    <col min="4" max="4" width="22.7109375" style="1" customWidth="1"/>
    <col min="5" max="5" width="22.7109375" style="50" customWidth="1"/>
    <col min="6" max="6" width="20.42578125" style="50" customWidth="1"/>
    <col min="7" max="7" width="19.5703125" style="50" customWidth="1"/>
    <col min="8" max="8" width="20.140625" style="50" customWidth="1"/>
    <col min="9" max="9" width="20.42578125" style="50" customWidth="1"/>
    <col min="10" max="10" width="18.7109375" style="50" customWidth="1"/>
    <col min="11" max="11" width="18" style="50" customWidth="1"/>
    <col min="12" max="12" width="20.85546875" style="50" customWidth="1"/>
    <col min="13" max="13" width="21.42578125" style="50" customWidth="1"/>
    <col min="14" max="14" width="21.28515625" style="50" customWidth="1"/>
    <col min="15" max="15" width="20.28515625" style="50" customWidth="1"/>
    <col min="16" max="16" width="15.28515625" style="50" customWidth="1"/>
    <col min="17" max="17" width="21.7109375" style="50" customWidth="1"/>
    <col min="18" max="18" width="18.140625" style="50" customWidth="1"/>
    <col min="19" max="19" width="20.7109375" style="50" customWidth="1"/>
    <col min="20" max="20" width="18.140625" style="50" customWidth="1"/>
    <col min="21" max="21" width="16.7109375" style="50" customWidth="1"/>
    <col min="22" max="22" width="15.7109375" style="50" customWidth="1"/>
    <col min="23" max="16384" width="9.140625" style="1"/>
  </cols>
  <sheetData>
    <row r="1" spans="1:20" x14ac:dyDescent="0.25">
      <c r="E1" s="5"/>
      <c r="O1" s="124" t="s">
        <v>728</v>
      </c>
    </row>
    <row r="2" spans="1:20" ht="15.75" x14ac:dyDescent="0.25">
      <c r="B2" s="247" t="s">
        <v>627</v>
      </c>
      <c r="O2" s="124"/>
    </row>
    <row r="3" spans="1:20" x14ac:dyDescent="0.25">
      <c r="O3" s="124" t="s">
        <v>83</v>
      </c>
    </row>
    <row r="4" spans="1:20" x14ac:dyDescent="0.25">
      <c r="B4" s="64" t="s">
        <v>90</v>
      </c>
      <c r="C4" s="50"/>
      <c r="D4" s="50"/>
    </row>
    <row r="5" spans="1:20" ht="75" x14ac:dyDescent="0.2">
      <c r="B5" s="65" t="s">
        <v>1</v>
      </c>
      <c r="C5" s="8" t="s">
        <v>2</v>
      </c>
      <c r="D5" s="8" t="s">
        <v>79</v>
      </c>
      <c r="E5" s="8" t="s">
        <v>105</v>
      </c>
      <c r="F5" s="8" t="s">
        <v>3</v>
      </c>
      <c r="G5" s="8" t="s">
        <v>92</v>
      </c>
      <c r="H5" s="8" t="s">
        <v>120</v>
      </c>
      <c r="I5" s="8" t="s">
        <v>73</v>
      </c>
      <c r="J5" s="8" t="s">
        <v>93</v>
      </c>
      <c r="K5" s="8" t="s">
        <v>121</v>
      </c>
      <c r="L5" s="9" t="s">
        <v>4</v>
      </c>
      <c r="M5" s="9" t="s">
        <v>5</v>
      </c>
      <c r="N5" s="9" t="s">
        <v>122</v>
      </c>
      <c r="O5" s="9" t="s">
        <v>71</v>
      </c>
      <c r="P5" s="9" t="s">
        <v>72</v>
      </c>
      <c r="Q5" s="9" t="s">
        <v>74</v>
      </c>
      <c r="R5" s="9" t="s">
        <v>75</v>
      </c>
      <c r="S5" s="9" t="s">
        <v>109</v>
      </c>
      <c r="T5" s="9" t="s">
        <v>110</v>
      </c>
    </row>
    <row r="6" spans="1:20" ht="15" x14ac:dyDescent="0.2">
      <c r="B6" s="66" t="s">
        <v>6</v>
      </c>
      <c r="C6" s="66" t="s">
        <v>7</v>
      </c>
      <c r="D6" s="66" t="s">
        <v>8</v>
      </c>
      <c r="E6" s="66" t="s">
        <v>9</v>
      </c>
      <c r="F6" s="66" t="s">
        <v>10</v>
      </c>
      <c r="G6" s="66" t="s">
        <v>11</v>
      </c>
      <c r="H6" s="66" t="s">
        <v>12</v>
      </c>
      <c r="I6" s="66" t="s">
        <v>13</v>
      </c>
      <c r="J6" s="66" t="s">
        <v>14</v>
      </c>
      <c r="K6" s="66" t="s">
        <v>15</v>
      </c>
      <c r="L6" s="66" t="s">
        <v>16</v>
      </c>
      <c r="M6" s="66" t="s">
        <v>17</v>
      </c>
      <c r="N6" s="66" t="s">
        <v>264</v>
      </c>
      <c r="O6" s="66" t="s">
        <v>77</v>
      </c>
      <c r="P6" s="66" t="s">
        <v>78</v>
      </c>
      <c r="Q6" s="66" t="s">
        <v>111</v>
      </c>
      <c r="R6" s="66" t="s">
        <v>112</v>
      </c>
      <c r="S6" s="66" t="s">
        <v>113</v>
      </c>
      <c r="T6" s="66" t="s">
        <v>114</v>
      </c>
    </row>
    <row r="7" spans="1:20" x14ac:dyDescent="0.25">
      <c r="A7" s="1">
        <v>1</v>
      </c>
      <c r="B7" s="128" t="s">
        <v>542</v>
      </c>
      <c r="C7" s="352">
        <v>7874016</v>
      </c>
      <c r="D7" s="352">
        <v>0</v>
      </c>
      <c r="E7" s="352">
        <v>0</v>
      </c>
      <c r="F7" s="349"/>
      <c r="G7" s="349"/>
      <c r="H7" s="349"/>
      <c r="I7" s="349"/>
      <c r="J7" s="349"/>
      <c r="K7" s="349"/>
      <c r="L7" s="68">
        <f>C7+F7+I7</f>
        <v>7874016</v>
      </c>
      <c r="M7" s="68">
        <f>D7+G7+J7</f>
        <v>0</v>
      </c>
      <c r="N7" s="68">
        <f>E7+H7+K7</f>
        <v>0</v>
      </c>
      <c r="O7" s="68">
        <f>C7+F7+I7</f>
        <v>7874016</v>
      </c>
      <c r="P7" s="68"/>
      <c r="Q7" s="68">
        <f>D7+G7+J7</f>
        <v>0</v>
      </c>
      <c r="R7" s="68"/>
      <c r="S7" s="68">
        <f>E7+H7+K7</f>
        <v>0</v>
      </c>
      <c r="T7" s="67"/>
    </row>
    <row r="8" spans="1:20" x14ac:dyDescent="0.25">
      <c r="A8" s="1">
        <v>2</v>
      </c>
      <c r="B8" s="128" t="s">
        <v>606</v>
      </c>
      <c r="C8" s="352">
        <v>314960</v>
      </c>
      <c r="D8" s="352">
        <v>0</v>
      </c>
      <c r="E8" s="352">
        <v>0</v>
      </c>
      <c r="F8" s="349"/>
      <c r="G8" s="349"/>
      <c r="H8" s="349"/>
      <c r="I8" s="349"/>
      <c r="J8" s="349"/>
      <c r="K8" s="349"/>
      <c r="L8" s="68">
        <f t="shared" ref="L8:L41" si="0">C8+F8+I8</f>
        <v>314960</v>
      </c>
      <c r="M8" s="68">
        <f t="shared" ref="M8:M41" si="1">D8+G8+J8</f>
        <v>0</v>
      </c>
      <c r="N8" s="68">
        <f t="shared" ref="N8:N41" si="2">E8+H8+K8</f>
        <v>0</v>
      </c>
      <c r="O8" s="68">
        <f t="shared" ref="O8:O41" si="3">C8+F8+I8</f>
        <v>314960</v>
      </c>
      <c r="P8" s="68"/>
      <c r="Q8" s="68">
        <f t="shared" ref="Q8:Q41" si="4">D8+G8+J8</f>
        <v>0</v>
      </c>
      <c r="R8" s="68"/>
      <c r="S8" s="68">
        <f t="shared" ref="S8:S41" si="5">E8+H8+K8</f>
        <v>0</v>
      </c>
      <c r="T8" s="67"/>
    </row>
    <row r="9" spans="1:20" ht="36" x14ac:dyDescent="0.25">
      <c r="A9" s="1">
        <v>3</v>
      </c>
      <c r="B9" s="128" t="s">
        <v>607</v>
      </c>
      <c r="C9" s="352">
        <v>0</v>
      </c>
      <c r="D9" s="352">
        <v>5792287</v>
      </c>
      <c r="E9" s="352">
        <v>5792287</v>
      </c>
      <c r="F9" s="349"/>
      <c r="G9" s="349"/>
      <c r="H9" s="349"/>
      <c r="I9" s="349"/>
      <c r="J9" s="349"/>
      <c r="K9" s="349"/>
      <c r="L9" s="68">
        <f t="shared" si="0"/>
        <v>0</v>
      </c>
      <c r="M9" s="68">
        <f t="shared" si="1"/>
        <v>5792287</v>
      </c>
      <c r="N9" s="68">
        <f t="shared" si="2"/>
        <v>5792287</v>
      </c>
      <c r="O9" s="68">
        <f t="shared" si="3"/>
        <v>0</v>
      </c>
      <c r="P9" s="68"/>
      <c r="Q9" s="68">
        <f t="shared" si="4"/>
        <v>5792287</v>
      </c>
      <c r="R9" s="68"/>
      <c r="S9" s="68">
        <f t="shared" si="5"/>
        <v>5792287</v>
      </c>
      <c r="T9" s="67"/>
    </row>
    <row r="10" spans="1:20" ht="36" x14ac:dyDescent="0.25">
      <c r="A10" s="1">
        <v>4</v>
      </c>
      <c r="B10" s="128" t="s">
        <v>597</v>
      </c>
      <c r="C10" s="352">
        <v>28031496</v>
      </c>
      <c r="D10" s="352">
        <v>27472075</v>
      </c>
      <c r="E10" s="352">
        <v>27472075</v>
      </c>
      <c r="F10" s="349"/>
      <c r="G10" s="349"/>
      <c r="H10" s="349"/>
      <c r="I10" s="349"/>
      <c r="J10" s="349"/>
      <c r="K10" s="349"/>
      <c r="L10" s="68">
        <f t="shared" si="0"/>
        <v>28031496</v>
      </c>
      <c r="M10" s="68">
        <f t="shared" si="1"/>
        <v>27472075</v>
      </c>
      <c r="N10" s="68">
        <f t="shared" si="2"/>
        <v>27472075</v>
      </c>
      <c r="O10" s="68">
        <f t="shared" si="3"/>
        <v>28031496</v>
      </c>
      <c r="P10" s="68"/>
      <c r="Q10" s="68">
        <f t="shared" si="4"/>
        <v>27472075</v>
      </c>
      <c r="R10" s="68"/>
      <c r="S10" s="68">
        <f t="shared" si="5"/>
        <v>27472075</v>
      </c>
      <c r="T10" s="67"/>
    </row>
    <row r="11" spans="1:20" x14ac:dyDescent="0.25">
      <c r="A11" s="1">
        <v>5</v>
      </c>
      <c r="B11" s="128" t="s">
        <v>608</v>
      </c>
      <c r="C11" s="352">
        <v>80000000</v>
      </c>
      <c r="D11" s="352">
        <v>6367294</v>
      </c>
      <c r="E11" s="352">
        <v>6367294</v>
      </c>
      <c r="F11" s="349"/>
      <c r="G11" s="349"/>
      <c r="H11" s="349"/>
      <c r="I11" s="349"/>
      <c r="J11" s="349"/>
      <c r="K11" s="349"/>
      <c r="L11" s="68">
        <f t="shared" si="0"/>
        <v>80000000</v>
      </c>
      <c r="M11" s="68">
        <f t="shared" si="1"/>
        <v>6367294</v>
      </c>
      <c r="N11" s="68">
        <f t="shared" si="2"/>
        <v>6367294</v>
      </c>
      <c r="O11" s="68">
        <f t="shared" si="3"/>
        <v>80000000</v>
      </c>
      <c r="P11" s="68"/>
      <c r="Q11" s="68">
        <f t="shared" si="4"/>
        <v>6367294</v>
      </c>
      <c r="R11" s="68"/>
      <c r="S11" s="68">
        <f t="shared" si="5"/>
        <v>6367294</v>
      </c>
      <c r="T11" s="67"/>
    </row>
    <row r="12" spans="1:20" x14ac:dyDescent="0.25">
      <c r="A12" s="1">
        <v>6</v>
      </c>
      <c r="B12" s="128" t="s">
        <v>609</v>
      </c>
      <c r="C12" s="352">
        <v>14900000</v>
      </c>
      <c r="D12" s="352">
        <v>0</v>
      </c>
      <c r="E12" s="352">
        <v>0</v>
      </c>
      <c r="F12" s="349"/>
      <c r="G12" s="349"/>
      <c r="H12" s="349"/>
      <c r="I12" s="349"/>
      <c r="J12" s="349"/>
      <c r="K12" s="349"/>
      <c r="L12" s="68">
        <f t="shared" si="0"/>
        <v>14900000</v>
      </c>
      <c r="M12" s="68">
        <f t="shared" si="1"/>
        <v>0</v>
      </c>
      <c r="N12" s="68">
        <f t="shared" si="2"/>
        <v>0</v>
      </c>
      <c r="O12" s="68">
        <f t="shared" si="3"/>
        <v>14900000</v>
      </c>
      <c r="P12" s="68"/>
      <c r="Q12" s="68">
        <f t="shared" si="4"/>
        <v>0</v>
      </c>
      <c r="R12" s="68"/>
      <c r="S12" s="68">
        <f t="shared" si="5"/>
        <v>0</v>
      </c>
      <c r="T12" s="67"/>
    </row>
    <row r="13" spans="1:20" ht="36" x14ac:dyDescent="0.25">
      <c r="A13" s="1">
        <v>7</v>
      </c>
      <c r="B13" s="128" t="s">
        <v>610</v>
      </c>
      <c r="C13" s="352">
        <v>5300000</v>
      </c>
      <c r="D13" s="352">
        <v>0</v>
      </c>
      <c r="E13" s="352">
        <v>0</v>
      </c>
      <c r="F13" s="349"/>
      <c r="G13" s="349"/>
      <c r="H13" s="349"/>
      <c r="I13" s="349"/>
      <c r="J13" s="349"/>
      <c r="K13" s="349"/>
      <c r="L13" s="68">
        <f t="shared" si="0"/>
        <v>5300000</v>
      </c>
      <c r="M13" s="68">
        <f t="shared" si="1"/>
        <v>0</v>
      </c>
      <c r="N13" s="68">
        <f t="shared" si="2"/>
        <v>0</v>
      </c>
      <c r="O13" s="68">
        <f t="shared" si="3"/>
        <v>5300000</v>
      </c>
      <c r="P13" s="68"/>
      <c r="Q13" s="68">
        <f t="shared" si="4"/>
        <v>0</v>
      </c>
      <c r="R13" s="68"/>
      <c r="S13" s="68">
        <f t="shared" si="5"/>
        <v>0</v>
      </c>
      <c r="T13" s="67"/>
    </row>
    <row r="14" spans="1:20" x14ac:dyDescent="0.25">
      <c r="A14" s="1">
        <v>8</v>
      </c>
      <c r="B14" s="128" t="s">
        <v>598</v>
      </c>
      <c r="C14" s="352">
        <v>1417323</v>
      </c>
      <c r="D14" s="352">
        <v>0</v>
      </c>
      <c r="E14" s="352">
        <v>0</v>
      </c>
      <c r="F14" s="349"/>
      <c r="G14" s="349"/>
      <c r="H14" s="349"/>
      <c r="I14" s="349"/>
      <c r="J14" s="349"/>
      <c r="K14" s="349"/>
      <c r="L14" s="68">
        <f t="shared" si="0"/>
        <v>1417323</v>
      </c>
      <c r="M14" s="68">
        <f t="shared" si="1"/>
        <v>0</v>
      </c>
      <c r="N14" s="68">
        <f t="shared" si="2"/>
        <v>0</v>
      </c>
      <c r="O14" s="68">
        <f t="shared" si="3"/>
        <v>1417323</v>
      </c>
      <c r="P14" s="68"/>
      <c r="Q14" s="68">
        <f t="shared" si="4"/>
        <v>0</v>
      </c>
      <c r="R14" s="68"/>
      <c r="S14" s="68">
        <f t="shared" si="5"/>
        <v>0</v>
      </c>
      <c r="T14" s="67"/>
    </row>
    <row r="15" spans="1:20" ht="36" x14ac:dyDescent="0.25">
      <c r="A15" s="1">
        <v>9</v>
      </c>
      <c r="B15" s="128" t="s">
        <v>599</v>
      </c>
      <c r="C15" s="352">
        <v>3000000</v>
      </c>
      <c r="D15" s="352">
        <v>0</v>
      </c>
      <c r="E15" s="352">
        <v>0</v>
      </c>
      <c r="F15" s="349"/>
      <c r="G15" s="349"/>
      <c r="H15" s="349"/>
      <c r="I15" s="349"/>
      <c r="J15" s="349"/>
      <c r="K15" s="349"/>
      <c r="L15" s="68">
        <f t="shared" si="0"/>
        <v>3000000</v>
      </c>
      <c r="M15" s="68">
        <f t="shared" si="1"/>
        <v>0</v>
      </c>
      <c r="N15" s="68">
        <f t="shared" si="2"/>
        <v>0</v>
      </c>
      <c r="O15" s="68">
        <f t="shared" si="3"/>
        <v>3000000</v>
      </c>
      <c r="P15" s="68"/>
      <c r="Q15" s="68">
        <f t="shared" si="4"/>
        <v>0</v>
      </c>
      <c r="R15" s="68"/>
      <c r="S15" s="68">
        <f t="shared" si="5"/>
        <v>0</v>
      </c>
      <c r="T15" s="67"/>
    </row>
    <row r="16" spans="1:20" ht="36" x14ac:dyDescent="0.25">
      <c r="A16" s="1">
        <v>10</v>
      </c>
      <c r="B16" s="128" t="s">
        <v>611</v>
      </c>
      <c r="C16" s="352">
        <v>431212140</v>
      </c>
      <c r="D16" s="352">
        <v>1700000</v>
      </c>
      <c r="E16" s="352">
        <v>1700000</v>
      </c>
      <c r="F16" s="349"/>
      <c r="G16" s="349"/>
      <c r="H16" s="349"/>
      <c r="I16" s="349"/>
      <c r="J16" s="349"/>
      <c r="K16" s="349"/>
      <c r="L16" s="68">
        <f t="shared" si="0"/>
        <v>431212140</v>
      </c>
      <c r="M16" s="68">
        <f t="shared" si="1"/>
        <v>1700000</v>
      </c>
      <c r="N16" s="68">
        <f t="shared" si="2"/>
        <v>1700000</v>
      </c>
      <c r="O16" s="68">
        <f t="shared" si="3"/>
        <v>431212140</v>
      </c>
      <c r="P16" s="68"/>
      <c r="Q16" s="68">
        <f t="shared" si="4"/>
        <v>1700000</v>
      </c>
      <c r="R16" s="68"/>
      <c r="S16" s="68">
        <f t="shared" si="5"/>
        <v>1700000</v>
      </c>
      <c r="T16" s="67"/>
    </row>
    <row r="17" spans="1:20" ht="36" x14ac:dyDescent="0.25">
      <c r="A17" s="1">
        <v>11</v>
      </c>
      <c r="B17" s="128" t="s">
        <v>612</v>
      </c>
      <c r="C17" s="352">
        <v>0</v>
      </c>
      <c r="D17" s="352">
        <v>1236114</v>
      </c>
      <c r="E17" s="352">
        <v>1236114</v>
      </c>
      <c r="F17" s="349"/>
      <c r="G17" s="349"/>
      <c r="H17" s="349"/>
      <c r="I17" s="349"/>
      <c r="J17" s="349"/>
      <c r="K17" s="349"/>
      <c r="L17" s="68">
        <f t="shared" si="0"/>
        <v>0</v>
      </c>
      <c r="M17" s="68">
        <f t="shared" ref="M17:M18" si="6">D17+G17+J17</f>
        <v>1236114</v>
      </c>
      <c r="N17" s="68">
        <f t="shared" ref="N17:N18" si="7">E17+H17+K17</f>
        <v>1236114</v>
      </c>
      <c r="O17" s="68">
        <f t="shared" ref="O17:O18" si="8">C17+F17+I17</f>
        <v>0</v>
      </c>
      <c r="P17" s="68"/>
      <c r="Q17" s="68">
        <f t="shared" ref="Q17:Q18" si="9">D17+G17+J17</f>
        <v>1236114</v>
      </c>
      <c r="R17" s="68"/>
      <c r="S17" s="68"/>
      <c r="T17" s="67"/>
    </row>
    <row r="18" spans="1:20" ht="54" x14ac:dyDescent="0.25">
      <c r="A18" s="1">
        <v>12</v>
      </c>
      <c r="B18" s="128" t="s">
        <v>613</v>
      </c>
      <c r="C18" s="352">
        <v>5000000</v>
      </c>
      <c r="D18" s="352">
        <v>9127500</v>
      </c>
      <c r="E18" s="352">
        <v>9127500</v>
      </c>
      <c r="F18" s="349"/>
      <c r="G18" s="349"/>
      <c r="H18" s="349"/>
      <c r="I18" s="349"/>
      <c r="J18" s="349"/>
      <c r="K18" s="349"/>
      <c r="L18" s="68">
        <f t="shared" si="0"/>
        <v>5000000</v>
      </c>
      <c r="M18" s="68">
        <f t="shared" si="6"/>
        <v>9127500</v>
      </c>
      <c r="N18" s="68">
        <f t="shared" si="7"/>
        <v>9127500</v>
      </c>
      <c r="O18" s="68">
        <f t="shared" si="8"/>
        <v>5000000</v>
      </c>
      <c r="P18" s="68"/>
      <c r="Q18" s="68">
        <f t="shared" si="9"/>
        <v>9127500</v>
      </c>
      <c r="R18" s="68"/>
      <c r="S18" s="68"/>
      <c r="T18" s="67"/>
    </row>
    <row r="19" spans="1:20" x14ac:dyDescent="0.25">
      <c r="A19" s="1">
        <v>13</v>
      </c>
      <c r="B19" s="128" t="s">
        <v>614</v>
      </c>
      <c r="C19" s="352">
        <v>842520</v>
      </c>
      <c r="D19" s="352">
        <v>0</v>
      </c>
      <c r="E19" s="352">
        <v>0</v>
      </c>
      <c r="F19" s="349"/>
      <c r="G19" s="349"/>
      <c r="H19" s="349"/>
      <c r="I19" s="349"/>
      <c r="J19" s="349"/>
      <c r="K19" s="349"/>
      <c r="L19" s="68">
        <f t="shared" si="0"/>
        <v>842520</v>
      </c>
      <c r="M19" s="68">
        <f t="shared" si="1"/>
        <v>0</v>
      </c>
      <c r="N19" s="68">
        <f t="shared" si="2"/>
        <v>0</v>
      </c>
      <c r="O19" s="68">
        <f t="shared" si="3"/>
        <v>842520</v>
      </c>
      <c r="P19" s="68"/>
      <c r="Q19" s="68">
        <f t="shared" si="4"/>
        <v>0</v>
      </c>
      <c r="R19" s="68"/>
      <c r="S19" s="68">
        <f t="shared" si="5"/>
        <v>0</v>
      </c>
      <c r="T19" s="67"/>
    </row>
    <row r="20" spans="1:20" x14ac:dyDescent="0.25">
      <c r="A20" s="1">
        <v>14</v>
      </c>
      <c r="B20" s="128" t="s">
        <v>615</v>
      </c>
      <c r="C20" s="352">
        <v>0</v>
      </c>
      <c r="D20" s="352">
        <v>14108000</v>
      </c>
      <c r="E20" s="353">
        <v>14108000</v>
      </c>
      <c r="F20" s="350"/>
      <c r="G20" s="350"/>
      <c r="H20" s="350"/>
      <c r="I20" s="349"/>
      <c r="J20" s="349"/>
      <c r="K20" s="349"/>
      <c r="L20" s="68">
        <f t="shared" ref="L20:L35" si="10">C20+F20+I20</f>
        <v>0</v>
      </c>
      <c r="M20" s="68">
        <f t="shared" ref="M20:M35" si="11">D20+G20+J20</f>
        <v>14108000</v>
      </c>
      <c r="N20" s="68">
        <f t="shared" ref="N20:N35" si="12">E20+H20+K20</f>
        <v>14108000</v>
      </c>
      <c r="O20" s="68">
        <f t="shared" ref="O20:O35" si="13">C20+F20+I20</f>
        <v>0</v>
      </c>
      <c r="P20" s="68"/>
      <c r="Q20" s="68">
        <f t="shared" ref="Q20:Q35" si="14">D20+G20+J20</f>
        <v>14108000</v>
      </c>
      <c r="R20" s="68"/>
      <c r="S20" s="68">
        <f t="shared" ref="S20:S35" si="15">E20+H20+K20</f>
        <v>14108000</v>
      </c>
      <c r="T20" s="67"/>
    </row>
    <row r="21" spans="1:20" x14ac:dyDescent="0.25">
      <c r="A21" s="1">
        <v>15</v>
      </c>
      <c r="B21" s="128"/>
      <c r="C21" s="352"/>
      <c r="D21" s="354"/>
      <c r="E21" s="355"/>
      <c r="F21" s="349"/>
      <c r="G21" s="349"/>
      <c r="H21" s="349"/>
      <c r="I21" s="349"/>
      <c r="J21" s="349"/>
      <c r="K21" s="349"/>
      <c r="L21" s="68"/>
      <c r="M21" s="68"/>
      <c r="N21" s="68"/>
      <c r="O21" s="68"/>
      <c r="P21" s="68"/>
      <c r="Q21" s="68"/>
      <c r="R21" s="68"/>
      <c r="S21" s="68"/>
      <c r="T21" s="67"/>
    </row>
    <row r="22" spans="1:20" ht="40.5" customHeight="1" x14ac:dyDescent="0.25">
      <c r="A22" s="1">
        <v>16</v>
      </c>
      <c r="B22" s="128" t="s">
        <v>624</v>
      </c>
      <c r="C22" s="352"/>
      <c r="D22" s="352"/>
      <c r="E22" s="353"/>
      <c r="F22" s="352"/>
      <c r="G22" s="352">
        <v>0</v>
      </c>
      <c r="H22" s="352">
        <v>0</v>
      </c>
      <c r="I22" s="349"/>
      <c r="J22" s="349"/>
      <c r="K22" s="349"/>
      <c r="L22" s="68">
        <f t="shared" si="10"/>
        <v>0</v>
      </c>
      <c r="M22" s="68">
        <f t="shared" si="11"/>
        <v>0</v>
      </c>
      <c r="N22" s="68">
        <f t="shared" si="12"/>
        <v>0</v>
      </c>
      <c r="O22" s="68">
        <f t="shared" si="13"/>
        <v>0</v>
      </c>
      <c r="P22" s="68"/>
      <c r="Q22" s="68">
        <f t="shared" si="14"/>
        <v>0</v>
      </c>
      <c r="R22" s="68"/>
      <c r="S22" s="68">
        <f t="shared" si="15"/>
        <v>0</v>
      </c>
      <c r="T22" s="67"/>
    </row>
    <row r="23" spans="1:20" x14ac:dyDescent="0.25">
      <c r="A23" s="1">
        <v>17</v>
      </c>
      <c r="B23" s="153" t="s">
        <v>600</v>
      </c>
      <c r="C23" s="352"/>
      <c r="D23" s="354"/>
      <c r="E23" s="355"/>
      <c r="F23" s="356">
        <v>7637795</v>
      </c>
      <c r="G23" s="352">
        <v>7936000</v>
      </c>
      <c r="H23" s="352">
        <v>7936000</v>
      </c>
      <c r="I23" s="349"/>
      <c r="J23" s="349"/>
      <c r="K23" s="349"/>
      <c r="L23" s="68">
        <f t="shared" si="10"/>
        <v>7637795</v>
      </c>
      <c r="M23" s="68">
        <f t="shared" si="11"/>
        <v>7936000</v>
      </c>
      <c r="N23" s="68">
        <f t="shared" si="12"/>
        <v>7936000</v>
      </c>
      <c r="O23" s="68">
        <f t="shared" si="13"/>
        <v>7637795</v>
      </c>
      <c r="P23" s="68"/>
      <c r="Q23" s="68">
        <f t="shared" si="14"/>
        <v>7936000</v>
      </c>
      <c r="R23" s="68"/>
      <c r="S23" s="68">
        <f t="shared" si="15"/>
        <v>7936000</v>
      </c>
      <c r="T23" s="67"/>
    </row>
    <row r="24" spans="1:20" x14ac:dyDescent="0.25">
      <c r="A24" s="1">
        <v>18</v>
      </c>
      <c r="B24" s="128" t="s">
        <v>620</v>
      </c>
      <c r="C24" s="352"/>
      <c r="D24" s="354"/>
      <c r="E24" s="355"/>
      <c r="F24" s="356">
        <v>639970</v>
      </c>
      <c r="G24" s="352">
        <v>639970</v>
      </c>
      <c r="H24" s="352">
        <v>639970</v>
      </c>
      <c r="I24" s="349"/>
      <c r="J24" s="349"/>
      <c r="K24" s="349"/>
      <c r="L24" s="68">
        <f t="shared" si="10"/>
        <v>639970</v>
      </c>
      <c r="M24" s="68">
        <f t="shared" si="11"/>
        <v>639970</v>
      </c>
      <c r="N24" s="68">
        <f t="shared" si="12"/>
        <v>639970</v>
      </c>
      <c r="O24" s="68">
        <f t="shared" si="13"/>
        <v>639970</v>
      </c>
      <c r="P24" s="68"/>
      <c r="Q24" s="68">
        <f t="shared" si="14"/>
        <v>639970</v>
      </c>
      <c r="R24" s="68"/>
      <c r="S24" s="68">
        <f t="shared" si="15"/>
        <v>639970</v>
      </c>
      <c r="T24" s="67"/>
    </row>
    <row r="25" spans="1:20" x14ac:dyDescent="0.25">
      <c r="A25" s="1">
        <v>19</v>
      </c>
      <c r="B25" s="128" t="s">
        <v>621</v>
      </c>
      <c r="C25" s="352"/>
      <c r="D25" s="352"/>
      <c r="E25" s="352"/>
      <c r="F25" s="352">
        <v>0</v>
      </c>
      <c r="G25" s="352">
        <v>2500000</v>
      </c>
      <c r="H25" s="352">
        <v>2500000</v>
      </c>
      <c r="I25" s="349"/>
      <c r="J25" s="349"/>
      <c r="K25" s="349"/>
      <c r="L25" s="68">
        <f t="shared" si="10"/>
        <v>0</v>
      </c>
      <c r="M25" s="68">
        <f t="shared" si="11"/>
        <v>2500000</v>
      </c>
      <c r="N25" s="68">
        <f t="shared" si="12"/>
        <v>2500000</v>
      </c>
      <c r="O25" s="68">
        <f t="shared" si="13"/>
        <v>0</v>
      </c>
      <c r="P25" s="68"/>
      <c r="Q25" s="68">
        <f t="shared" si="14"/>
        <v>2500000</v>
      </c>
      <c r="R25" s="68"/>
      <c r="S25" s="68">
        <f t="shared" si="15"/>
        <v>2500000</v>
      </c>
      <c r="T25" s="67"/>
    </row>
    <row r="26" spans="1:20" ht="36" x14ac:dyDescent="0.25">
      <c r="A26" s="1">
        <v>20</v>
      </c>
      <c r="B26" s="128" t="s">
        <v>622</v>
      </c>
      <c r="C26" s="352"/>
      <c r="D26" s="352"/>
      <c r="E26" s="352"/>
      <c r="F26" s="352">
        <v>0</v>
      </c>
      <c r="G26" s="352">
        <v>542598</v>
      </c>
      <c r="H26" s="352">
        <v>542598</v>
      </c>
      <c r="I26" s="352"/>
      <c r="J26" s="352"/>
      <c r="K26" s="352"/>
      <c r="L26" s="68">
        <f t="shared" si="10"/>
        <v>0</v>
      </c>
      <c r="M26" s="68">
        <f t="shared" si="11"/>
        <v>542598</v>
      </c>
      <c r="N26" s="68">
        <f t="shared" si="12"/>
        <v>542598</v>
      </c>
      <c r="O26" s="68">
        <f t="shared" si="13"/>
        <v>0</v>
      </c>
      <c r="P26" s="68"/>
      <c r="Q26" s="68">
        <f t="shared" si="14"/>
        <v>542598</v>
      </c>
      <c r="R26" s="68"/>
      <c r="S26" s="68">
        <f t="shared" si="15"/>
        <v>542598</v>
      </c>
      <c r="T26" s="67"/>
    </row>
    <row r="27" spans="1:20" x14ac:dyDescent="0.25">
      <c r="A27" s="1">
        <v>21</v>
      </c>
      <c r="B27" s="128" t="s">
        <v>623</v>
      </c>
      <c r="C27" s="352"/>
      <c r="D27" s="352"/>
      <c r="E27" s="352"/>
      <c r="F27" s="352">
        <v>0</v>
      </c>
      <c r="G27" s="352">
        <v>2082111</v>
      </c>
      <c r="H27" s="352">
        <v>2082111</v>
      </c>
      <c r="I27" s="352"/>
      <c r="J27" s="352"/>
      <c r="K27" s="352"/>
      <c r="L27" s="68">
        <f t="shared" si="10"/>
        <v>0</v>
      </c>
      <c r="M27" s="68">
        <f t="shared" si="11"/>
        <v>2082111</v>
      </c>
      <c r="N27" s="68">
        <f t="shared" si="12"/>
        <v>2082111</v>
      </c>
      <c r="O27" s="68">
        <f t="shared" si="13"/>
        <v>0</v>
      </c>
      <c r="P27" s="68"/>
      <c r="Q27" s="68">
        <f t="shared" si="14"/>
        <v>2082111</v>
      </c>
      <c r="R27" s="68"/>
      <c r="S27" s="68">
        <f t="shared" si="15"/>
        <v>2082111</v>
      </c>
      <c r="T27" s="67"/>
    </row>
    <row r="28" spans="1:20" x14ac:dyDescent="0.25">
      <c r="A28" s="1">
        <v>22</v>
      </c>
      <c r="B28" s="128"/>
      <c r="C28" s="352"/>
      <c r="D28" s="352"/>
      <c r="E28" s="354"/>
      <c r="F28" s="352"/>
      <c r="G28" s="352"/>
      <c r="H28" s="352"/>
      <c r="I28" s="352"/>
      <c r="J28" s="352"/>
      <c r="K28" s="352"/>
      <c r="L28" s="68"/>
      <c r="M28" s="68"/>
      <c r="N28" s="68"/>
      <c r="O28" s="68"/>
      <c r="P28" s="68"/>
      <c r="Q28" s="68"/>
      <c r="R28" s="68"/>
      <c r="S28" s="68"/>
      <c r="T28" s="67"/>
    </row>
    <row r="29" spans="1:20" ht="54" x14ac:dyDescent="0.25">
      <c r="A29" s="1">
        <v>23</v>
      </c>
      <c r="B29" s="128" t="s">
        <v>601</v>
      </c>
      <c r="C29" s="352"/>
      <c r="D29" s="352"/>
      <c r="E29" s="354"/>
      <c r="F29" s="352"/>
      <c r="G29" s="352"/>
      <c r="H29" s="352"/>
      <c r="I29" s="352">
        <f>400000/1.27</f>
        <v>314960.62992125982</v>
      </c>
      <c r="J29" s="352">
        <v>215740</v>
      </c>
      <c r="K29" s="352">
        <v>215740</v>
      </c>
      <c r="L29" s="68">
        <f t="shared" si="10"/>
        <v>314960.62992125982</v>
      </c>
      <c r="M29" s="68">
        <f t="shared" si="11"/>
        <v>215740</v>
      </c>
      <c r="N29" s="68">
        <f t="shared" si="12"/>
        <v>215740</v>
      </c>
      <c r="O29" s="68">
        <f t="shared" si="13"/>
        <v>314960.62992125982</v>
      </c>
      <c r="P29" s="68"/>
      <c r="Q29" s="68">
        <f t="shared" si="14"/>
        <v>215740</v>
      </c>
      <c r="R29" s="68"/>
      <c r="S29" s="68">
        <f t="shared" si="15"/>
        <v>215740</v>
      </c>
      <c r="T29" s="67"/>
    </row>
    <row r="30" spans="1:20" ht="54" x14ac:dyDescent="0.25">
      <c r="A30" s="1">
        <v>24</v>
      </c>
      <c r="B30" s="128" t="s">
        <v>602</v>
      </c>
      <c r="C30" s="352"/>
      <c r="D30" s="352"/>
      <c r="E30" s="354"/>
      <c r="F30" s="349"/>
      <c r="G30" s="349"/>
      <c r="H30" s="351"/>
      <c r="I30" s="352">
        <f>150000/1.27</f>
        <v>118110.23622047243</v>
      </c>
      <c r="J30" s="352">
        <v>0</v>
      </c>
      <c r="K30" s="352">
        <v>0</v>
      </c>
      <c r="L30" s="68">
        <f t="shared" si="10"/>
        <v>118110.23622047243</v>
      </c>
      <c r="M30" s="68">
        <f t="shared" si="11"/>
        <v>0</v>
      </c>
      <c r="N30" s="68">
        <f t="shared" si="12"/>
        <v>0</v>
      </c>
      <c r="O30" s="68">
        <f t="shared" si="13"/>
        <v>118110.23622047243</v>
      </c>
      <c r="P30" s="68"/>
      <c r="Q30" s="68">
        <f t="shared" si="14"/>
        <v>0</v>
      </c>
      <c r="R30" s="68"/>
      <c r="S30" s="68">
        <f t="shared" si="15"/>
        <v>0</v>
      </c>
      <c r="T30" s="67"/>
    </row>
    <row r="31" spans="1:20" ht="36" x14ac:dyDescent="0.25">
      <c r="A31" s="1">
        <v>25</v>
      </c>
      <c r="B31" s="128" t="s">
        <v>603</v>
      </c>
      <c r="C31" s="352"/>
      <c r="D31" s="352"/>
      <c r="E31" s="354"/>
      <c r="F31" s="349"/>
      <c r="G31" s="349"/>
      <c r="H31" s="351"/>
      <c r="I31" s="352">
        <f>1000000/1.27</f>
        <v>787401.57480314956</v>
      </c>
      <c r="J31" s="352">
        <v>0</v>
      </c>
      <c r="K31" s="352">
        <v>0</v>
      </c>
      <c r="L31" s="68">
        <f t="shared" si="10"/>
        <v>787401.57480314956</v>
      </c>
      <c r="M31" s="68">
        <f t="shared" si="11"/>
        <v>0</v>
      </c>
      <c r="N31" s="68">
        <f t="shared" si="12"/>
        <v>0</v>
      </c>
      <c r="O31" s="68">
        <f t="shared" si="13"/>
        <v>787401.57480314956</v>
      </c>
      <c r="P31" s="68"/>
      <c r="Q31" s="68">
        <f t="shared" si="14"/>
        <v>0</v>
      </c>
      <c r="R31" s="68"/>
      <c r="S31" s="68">
        <f t="shared" si="15"/>
        <v>0</v>
      </c>
      <c r="T31" s="67"/>
    </row>
    <row r="32" spans="1:20" ht="36" x14ac:dyDescent="0.25">
      <c r="A32" s="1">
        <v>26</v>
      </c>
      <c r="B32" s="128" t="s">
        <v>604</v>
      </c>
      <c r="C32" s="352"/>
      <c r="D32" s="352"/>
      <c r="E32" s="352"/>
      <c r="F32" s="352"/>
      <c r="G32" s="352"/>
      <c r="H32" s="354"/>
      <c r="I32" s="352">
        <f>700000/1.27</f>
        <v>551181.10236220469</v>
      </c>
      <c r="J32" s="356">
        <v>0</v>
      </c>
      <c r="K32" s="352">
        <v>0</v>
      </c>
      <c r="L32" s="68">
        <f t="shared" si="10"/>
        <v>551181.10236220469</v>
      </c>
      <c r="M32" s="68">
        <f t="shared" si="11"/>
        <v>0</v>
      </c>
      <c r="N32" s="68">
        <f t="shared" si="12"/>
        <v>0</v>
      </c>
      <c r="O32" s="68">
        <f t="shared" si="13"/>
        <v>551181.10236220469</v>
      </c>
      <c r="P32" s="68"/>
      <c r="Q32" s="68">
        <f t="shared" si="14"/>
        <v>0</v>
      </c>
      <c r="R32" s="68"/>
      <c r="S32" s="68">
        <f t="shared" si="15"/>
        <v>0</v>
      </c>
      <c r="T32" s="67"/>
    </row>
    <row r="33" spans="1:22" ht="54" x14ac:dyDescent="0.25">
      <c r="A33" s="1">
        <v>27</v>
      </c>
      <c r="B33" s="128" t="s">
        <v>625</v>
      </c>
      <c r="C33" s="352"/>
      <c r="D33" s="352"/>
      <c r="E33" s="354"/>
      <c r="F33" s="349"/>
      <c r="G33" s="349"/>
      <c r="H33" s="351"/>
      <c r="I33" s="352">
        <v>0</v>
      </c>
      <c r="J33" s="352">
        <v>1391000</v>
      </c>
      <c r="K33" s="352">
        <v>1391000</v>
      </c>
      <c r="L33" s="68">
        <f t="shared" ref="L33" si="16">C33+F33+I33</f>
        <v>0</v>
      </c>
      <c r="M33" s="68">
        <f t="shared" ref="M33" si="17">D33+G33+J33</f>
        <v>1391000</v>
      </c>
      <c r="N33" s="68">
        <f t="shared" ref="N33" si="18">E33+H33+K33</f>
        <v>1391000</v>
      </c>
      <c r="O33" s="68">
        <f t="shared" ref="O33" si="19">C33+F33+I33</f>
        <v>0</v>
      </c>
      <c r="P33" s="68"/>
      <c r="Q33" s="68">
        <f t="shared" ref="Q33" si="20">D33+G33+J33</f>
        <v>1391000</v>
      </c>
      <c r="R33" s="68"/>
      <c r="S33" s="68">
        <f t="shared" ref="S33" si="21">E33+H33+K33</f>
        <v>1391000</v>
      </c>
      <c r="T33" s="67"/>
    </row>
    <row r="34" spans="1:22" x14ac:dyDescent="0.25">
      <c r="A34" s="1">
        <v>28</v>
      </c>
      <c r="B34" s="128" t="s">
        <v>605</v>
      </c>
      <c r="C34" s="352"/>
      <c r="D34" s="352"/>
      <c r="E34" s="352"/>
      <c r="F34" s="352"/>
      <c r="G34" s="352"/>
      <c r="H34" s="354"/>
      <c r="I34" s="352">
        <f>3500000/1.27</f>
        <v>2755905.5118110236</v>
      </c>
      <c r="J34" s="356">
        <v>4243000</v>
      </c>
      <c r="K34" s="356">
        <v>4243000</v>
      </c>
      <c r="L34" s="68">
        <f t="shared" si="10"/>
        <v>2755905.5118110236</v>
      </c>
      <c r="M34" s="68">
        <f t="shared" si="11"/>
        <v>4243000</v>
      </c>
      <c r="N34" s="68">
        <f t="shared" si="12"/>
        <v>4243000</v>
      </c>
      <c r="O34" s="68">
        <f t="shared" si="13"/>
        <v>2755905.5118110236</v>
      </c>
      <c r="P34" s="68"/>
      <c r="Q34" s="68">
        <f t="shared" si="14"/>
        <v>4243000</v>
      </c>
      <c r="R34" s="68"/>
      <c r="S34" s="68">
        <f t="shared" si="15"/>
        <v>4243000</v>
      </c>
      <c r="T34" s="67"/>
    </row>
    <row r="35" spans="1:22" x14ac:dyDescent="0.25">
      <c r="A35" s="1">
        <v>29</v>
      </c>
      <c r="B35" s="128"/>
      <c r="C35" s="352"/>
      <c r="D35" s="352"/>
      <c r="E35" s="357"/>
      <c r="F35" s="357"/>
      <c r="G35" s="352"/>
      <c r="H35" s="354"/>
      <c r="I35" s="355"/>
      <c r="J35" s="356"/>
      <c r="K35" s="352"/>
      <c r="L35" s="68">
        <f t="shared" si="10"/>
        <v>0</v>
      </c>
      <c r="M35" s="68">
        <f t="shared" si="11"/>
        <v>0</v>
      </c>
      <c r="N35" s="68">
        <f t="shared" si="12"/>
        <v>0</v>
      </c>
      <c r="O35" s="68">
        <f t="shared" si="13"/>
        <v>0</v>
      </c>
      <c r="P35" s="68"/>
      <c r="Q35" s="68">
        <f t="shared" si="14"/>
        <v>0</v>
      </c>
      <c r="R35" s="68"/>
      <c r="S35" s="68">
        <f t="shared" si="15"/>
        <v>0</v>
      </c>
      <c r="T35" s="67"/>
    </row>
    <row r="36" spans="1:22" x14ac:dyDescent="0.25">
      <c r="A36" s="1">
        <v>30</v>
      </c>
      <c r="B36" s="128"/>
      <c r="C36" s="353"/>
      <c r="D36" s="353"/>
      <c r="E36" s="357"/>
      <c r="F36" s="349"/>
      <c r="G36" s="352"/>
      <c r="H36" s="354"/>
      <c r="I36" s="355"/>
      <c r="J36" s="356"/>
      <c r="K36" s="352"/>
      <c r="L36" s="68">
        <f t="shared" ref="L36:L39" si="22">C36+F36+I36</f>
        <v>0</v>
      </c>
      <c r="M36" s="68">
        <f t="shared" ref="M36:M39" si="23">D36+G36+J36</f>
        <v>0</v>
      </c>
      <c r="N36" s="68">
        <f t="shared" ref="N36:N39" si="24">E36+H36+K36</f>
        <v>0</v>
      </c>
      <c r="O36" s="68">
        <f t="shared" ref="O36:O39" si="25">C36+F36+I36</f>
        <v>0</v>
      </c>
      <c r="P36" s="68"/>
      <c r="Q36" s="68">
        <f t="shared" ref="Q36:Q39" si="26">D36+G36+J36</f>
        <v>0</v>
      </c>
      <c r="R36" s="68"/>
      <c r="S36" s="68">
        <f t="shared" ref="S36:S39" si="27">E36+H36+K36</f>
        <v>0</v>
      </c>
      <c r="T36" s="67"/>
    </row>
    <row r="37" spans="1:22" x14ac:dyDescent="0.25">
      <c r="A37" s="1">
        <v>31</v>
      </c>
      <c r="B37" s="255"/>
      <c r="C37" s="355"/>
      <c r="D37" s="355"/>
      <c r="E37" s="358"/>
      <c r="F37" s="349"/>
      <c r="G37" s="352"/>
      <c r="H37" s="354"/>
      <c r="I37" s="355"/>
      <c r="J37" s="356"/>
      <c r="K37" s="352"/>
      <c r="L37" s="68">
        <f t="shared" si="22"/>
        <v>0</v>
      </c>
      <c r="M37" s="68">
        <f t="shared" si="23"/>
        <v>0</v>
      </c>
      <c r="N37" s="68">
        <f t="shared" si="24"/>
        <v>0</v>
      </c>
      <c r="O37" s="68">
        <f t="shared" si="25"/>
        <v>0</v>
      </c>
      <c r="P37" s="68"/>
      <c r="Q37" s="68">
        <f t="shared" si="26"/>
        <v>0</v>
      </c>
      <c r="R37" s="68"/>
      <c r="S37" s="68">
        <f t="shared" si="27"/>
        <v>0</v>
      </c>
      <c r="T37" s="67"/>
    </row>
    <row r="38" spans="1:22" x14ac:dyDescent="0.25">
      <c r="A38" s="1">
        <v>32</v>
      </c>
      <c r="B38" s="255"/>
      <c r="C38" s="355"/>
      <c r="D38" s="355"/>
      <c r="E38" s="358"/>
      <c r="F38" s="349"/>
      <c r="G38" s="352"/>
      <c r="H38" s="352"/>
      <c r="I38" s="349"/>
      <c r="J38" s="349"/>
      <c r="K38" s="349"/>
      <c r="L38" s="68">
        <f t="shared" si="22"/>
        <v>0</v>
      </c>
      <c r="M38" s="68">
        <f t="shared" si="23"/>
        <v>0</v>
      </c>
      <c r="N38" s="68">
        <f t="shared" si="24"/>
        <v>0</v>
      </c>
      <c r="O38" s="68">
        <f t="shared" si="25"/>
        <v>0</v>
      </c>
      <c r="P38" s="68"/>
      <c r="Q38" s="68">
        <f t="shared" si="26"/>
        <v>0</v>
      </c>
      <c r="R38" s="68"/>
      <c r="S38" s="68">
        <f t="shared" si="27"/>
        <v>0</v>
      </c>
      <c r="T38" s="67"/>
    </row>
    <row r="39" spans="1:22" x14ac:dyDescent="0.25">
      <c r="A39" s="1">
        <v>33</v>
      </c>
      <c r="B39" s="256"/>
      <c r="C39" s="359"/>
      <c r="D39" s="359"/>
      <c r="E39" s="358"/>
      <c r="F39" s="349"/>
      <c r="G39" s="352"/>
      <c r="H39" s="352"/>
      <c r="I39" s="349"/>
      <c r="J39" s="349"/>
      <c r="K39" s="349"/>
      <c r="L39" s="68">
        <f t="shared" si="22"/>
        <v>0</v>
      </c>
      <c r="M39" s="68">
        <f t="shared" si="23"/>
        <v>0</v>
      </c>
      <c r="N39" s="68">
        <f t="shared" si="24"/>
        <v>0</v>
      </c>
      <c r="O39" s="68">
        <f t="shared" si="25"/>
        <v>0</v>
      </c>
      <c r="P39" s="68"/>
      <c r="Q39" s="68">
        <f t="shared" si="26"/>
        <v>0</v>
      </c>
      <c r="R39" s="68"/>
      <c r="S39" s="68">
        <f t="shared" si="27"/>
        <v>0</v>
      </c>
      <c r="T39" s="67"/>
    </row>
    <row r="40" spans="1:22" x14ac:dyDescent="0.25">
      <c r="A40" s="1">
        <v>34</v>
      </c>
      <c r="B40" s="128"/>
      <c r="C40" s="353"/>
      <c r="D40" s="353"/>
      <c r="E40" s="353"/>
      <c r="F40" s="349"/>
      <c r="G40" s="349"/>
      <c r="H40" s="349"/>
      <c r="I40" s="349"/>
      <c r="J40" s="349"/>
      <c r="K40" s="349"/>
      <c r="L40" s="68">
        <f t="shared" si="0"/>
        <v>0</v>
      </c>
      <c r="M40" s="68">
        <f t="shared" si="1"/>
        <v>0</v>
      </c>
      <c r="N40" s="68">
        <f t="shared" si="2"/>
        <v>0</v>
      </c>
      <c r="O40" s="68">
        <f t="shared" si="3"/>
        <v>0</v>
      </c>
      <c r="P40" s="68"/>
      <c r="Q40" s="68">
        <f t="shared" si="4"/>
        <v>0</v>
      </c>
      <c r="R40" s="68"/>
      <c r="S40" s="68">
        <f t="shared" si="5"/>
        <v>0</v>
      </c>
      <c r="T40" s="67"/>
    </row>
    <row r="41" spans="1:22" x14ac:dyDescent="0.25">
      <c r="A41" s="1">
        <v>35</v>
      </c>
      <c r="B41" s="154" t="s">
        <v>616</v>
      </c>
      <c r="C41" s="154">
        <v>39603685</v>
      </c>
      <c r="D41" s="154">
        <f>8218774+459000</f>
        <v>8677774</v>
      </c>
      <c r="E41" s="154">
        <f>8218774+459000</f>
        <v>8677774</v>
      </c>
      <c r="F41" s="154">
        <f>SUM(F7:F40)*0.27</f>
        <v>2234996.5500000003</v>
      </c>
      <c r="G41" s="154">
        <v>3024183</v>
      </c>
      <c r="H41" s="154">
        <v>3024183</v>
      </c>
      <c r="I41" s="154">
        <f>SUM(I7:I40)*0.27</f>
        <v>1222440.9448818897</v>
      </c>
      <c r="J41" s="154">
        <v>1579430</v>
      </c>
      <c r="K41" s="154">
        <v>1579430</v>
      </c>
      <c r="L41" s="68">
        <f t="shared" si="0"/>
        <v>43061122.494881883</v>
      </c>
      <c r="M41" s="68">
        <f t="shared" si="1"/>
        <v>13281387</v>
      </c>
      <c r="N41" s="68">
        <f t="shared" si="2"/>
        <v>13281387</v>
      </c>
      <c r="O41" s="68">
        <f t="shared" si="3"/>
        <v>43061122.494881883</v>
      </c>
      <c r="P41" s="67"/>
      <c r="Q41" s="68">
        <f t="shared" si="4"/>
        <v>13281387</v>
      </c>
      <c r="R41" s="67"/>
      <c r="S41" s="68">
        <f t="shared" si="5"/>
        <v>13281387</v>
      </c>
      <c r="T41" s="67"/>
    </row>
    <row r="42" spans="1:22" ht="18.75" x14ac:dyDescent="0.3">
      <c r="A42" s="1">
        <v>36</v>
      </c>
      <c r="B42" s="69" t="s">
        <v>85</v>
      </c>
      <c r="C42" s="129">
        <f t="shared" ref="C42:T42" si="28">SUM(C7:C41)</f>
        <v>617496140</v>
      </c>
      <c r="D42" s="129">
        <f t="shared" si="28"/>
        <v>74481044</v>
      </c>
      <c r="E42" s="129">
        <f t="shared" si="28"/>
        <v>74481044</v>
      </c>
      <c r="F42" s="129">
        <f t="shared" si="28"/>
        <v>10512761.550000001</v>
      </c>
      <c r="G42" s="129">
        <f t="shared" si="28"/>
        <v>16724862</v>
      </c>
      <c r="H42" s="129">
        <f t="shared" si="28"/>
        <v>16724862</v>
      </c>
      <c r="I42" s="129">
        <f t="shared" si="28"/>
        <v>5750000</v>
      </c>
      <c r="J42" s="129">
        <f t="shared" si="28"/>
        <v>7429170</v>
      </c>
      <c r="K42" s="129">
        <f t="shared" si="28"/>
        <v>7429170</v>
      </c>
      <c r="L42" s="245">
        <f t="shared" si="28"/>
        <v>633758901.54999995</v>
      </c>
      <c r="M42" s="245">
        <f t="shared" si="28"/>
        <v>98635076</v>
      </c>
      <c r="N42" s="245">
        <f t="shared" si="28"/>
        <v>98635076</v>
      </c>
      <c r="O42" s="245">
        <f t="shared" si="28"/>
        <v>633758901.54999995</v>
      </c>
      <c r="P42" s="245">
        <f t="shared" si="28"/>
        <v>0</v>
      </c>
      <c r="Q42" s="245">
        <f t="shared" si="28"/>
        <v>98635076</v>
      </c>
      <c r="R42" s="245">
        <f t="shared" si="28"/>
        <v>0</v>
      </c>
      <c r="S42" s="245">
        <f t="shared" si="28"/>
        <v>88271462</v>
      </c>
      <c r="T42" s="245">
        <f t="shared" si="28"/>
        <v>0</v>
      </c>
      <c r="U42" s="1"/>
      <c r="V42" s="1"/>
    </row>
    <row r="43" spans="1:22" ht="18.75" x14ac:dyDescent="0.3">
      <c r="B43" s="155"/>
      <c r="C43" s="156"/>
      <c r="D43" s="156"/>
      <c r="E43" s="156"/>
      <c r="F43" s="72"/>
      <c r="G43" s="72"/>
      <c r="H43" s="72"/>
      <c r="I43" s="72"/>
      <c r="J43" s="72"/>
      <c r="K43" s="72"/>
      <c r="L43" s="157"/>
      <c r="M43" s="157"/>
      <c r="N43" s="157"/>
      <c r="O43" s="157"/>
      <c r="P43" s="72"/>
      <c r="Q43" s="157"/>
      <c r="R43" s="1"/>
      <c r="S43" s="157"/>
      <c r="T43" s="1"/>
      <c r="U43" s="1"/>
      <c r="V43" s="1"/>
    </row>
    <row r="44" spans="1:22" x14ac:dyDescent="0.25">
      <c r="B44" s="64" t="s">
        <v>91</v>
      </c>
    </row>
    <row r="45" spans="1:22" ht="75" x14ac:dyDescent="0.2">
      <c r="B45" s="65" t="s">
        <v>1</v>
      </c>
      <c r="C45" s="8" t="s">
        <v>2</v>
      </c>
      <c r="D45" s="8" t="s">
        <v>79</v>
      </c>
      <c r="E45" s="8" t="s">
        <v>105</v>
      </c>
      <c r="F45" s="8" t="s">
        <v>3</v>
      </c>
      <c r="G45" s="8" t="s">
        <v>92</v>
      </c>
      <c r="H45" s="8" t="s">
        <v>120</v>
      </c>
      <c r="I45" s="8" t="s">
        <v>73</v>
      </c>
      <c r="J45" s="8" t="s">
        <v>93</v>
      </c>
      <c r="K45" s="8" t="s">
        <v>121</v>
      </c>
      <c r="L45" s="9" t="s">
        <v>4</v>
      </c>
      <c r="M45" s="9" t="s">
        <v>5</v>
      </c>
      <c r="N45" s="9" t="s">
        <v>122</v>
      </c>
      <c r="O45" s="9" t="s">
        <v>71</v>
      </c>
      <c r="P45" s="9" t="s">
        <v>72</v>
      </c>
      <c r="Q45" s="9" t="s">
        <v>74</v>
      </c>
      <c r="R45" s="9" t="s">
        <v>75</v>
      </c>
      <c r="S45" s="9" t="s">
        <v>109</v>
      </c>
      <c r="T45" s="9" t="s">
        <v>110</v>
      </c>
      <c r="U45" s="1"/>
      <c r="V45" s="1"/>
    </row>
    <row r="46" spans="1:22" ht="15" x14ac:dyDescent="0.2">
      <c r="B46" s="66" t="s">
        <v>6</v>
      </c>
      <c r="C46" s="66" t="s">
        <v>7</v>
      </c>
      <c r="D46" s="66" t="s">
        <v>8</v>
      </c>
      <c r="E46" s="66" t="s">
        <v>9</v>
      </c>
      <c r="F46" s="66" t="s">
        <v>10</v>
      </c>
      <c r="G46" s="66" t="s">
        <v>11</v>
      </c>
      <c r="H46" s="66" t="s">
        <v>12</v>
      </c>
      <c r="I46" s="66" t="s">
        <v>13</v>
      </c>
      <c r="J46" s="66" t="s">
        <v>14</v>
      </c>
      <c r="K46" s="66" t="s">
        <v>15</v>
      </c>
      <c r="L46" s="66" t="s">
        <v>16</v>
      </c>
      <c r="M46" s="66" t="s">
        <v>17</v>
      </c>
      <c r="N46" s="66" t="s">
        <v>264</v>
      </c>
      <c r="O46" s="66" t="s">
        <v>77</v>
      </c>
      <c r="P46" s="66" t="s">
        <v>78</v>
      </c>
      <c r="Q46" s="66" t="s">
        <v>111</v>
      </c>
      <c r="R46" s="66" t="s">
        <v>112</v>
      </c>
      <c r="S46" s="66" t="s">
        <v>113</v>
      </c>
      <c r="T46" s="66" t="s">
        <v>114</v>
      </c>
      <c r="U46" s="1"/>
      <c r="V46" s="1"/>
    </row>
    <row r="47" spans="1:22" ht="54" x14ac:dyDescent="0.25">
      <c r="A47" s="1">
        <v>1</v>
      </c>
      <c r="B47" s="128" t="s">
        <v>617</v>
      </c>
      <c r="C47" s="152">
        <v>0</v>
      </c>
      <c r="D47" s="152">
        <v>41040000</v>
      </c>
      <c r="E47" s="179">
        <v>41040000</v>
      </c>
      <c r="F47" s="66"/>
      <c r="G47" s="66"/>
      <c r="H47" s="66"/>
      <c r="I47" s="66"/>
      <c r="J47" s="66"/>
      <c r="K47" s="66"/>
      <c r="L47" s="68">
        <f t="shared" ref="L47:N52" si="29">C47+F47+I47</f>
        <v>0</v>
      </c>
      <c r="M47" s="68">
        <f t="shared" si="29"/>
        <v>41040000</v>
      </c>
      <c r="N47" s="68">
        <f t="shared" si="29"/>
        <v>41040000</v>
      </c>
      <c r="O47" s="68">
        <f t="shared" ref="O47:O52" si="30">L47</f>
        <v>0</v>
      </c>
      <c r="P47" s="66"/>
      <c r="Q47" s="68">
        <f t="shared" ref="Q47:Q52" si="31">M47</f>
        <v>41040000</v>
      </c>
      <c r="R47" s="66"/>
      <c r="S47" s="68">
        <f t="shared" ref="S47:S52" si="32">N47</f>
        <v>41040000</v>
      </c>
      <c r="T47" s="66"/>
      <c r="U47" s="1"/>
      <c r="V47" s="1"/>
    </row>
    <row r="48" spans="1:22" x14ac:dyDescent="0.25">
      <c r="A48" s="1">
        <v>2</v>
      </c>
      <c r="B48" s="128" t="s">
        <v>618</v>
      </c>
      <c r="C48" s="152">
        <v>30000000</v>
      </c>
      <c r="D48" s="152">
        <v>0</v>
      </c>
      <c r="E48" s="179">
        <v>0</v>
      </c>
      <c r="F48" s="66"/>
      <c r="G48" s="66"/>
      <c r="H48" s="66"/>
      <c r="I48" s="66"/>
      <c r="J48" s="66"/>
      <c r="K48" s="66"/>
      <c r="L48" s="68">
        <f t="shared" si="29"/>
        <v>30000000</v>
      </c>
      <c r="M48" s="68">
        <f t="shared" si="29"/>
        <v>0</v>
      </c>
      <c r="N48" s="68">
        <f t="shared" si="29"/>
        <v>0</v>
      </c>
      <c r="O48" s="68">
        <f t="shared" si="30"/>
        <v>30000000</v>
      </c>
      <c r="P48" s="66"/>
      <c r="Q48" s="68">
        <f t="shared" si="31"/>
        <v>0</v>
      </c>
      <c r="R48" s="66"/>
      <c r="S48" s="68">
        <f t="shared" si="32"/>
        <v>0</v>
      </c>
      <c r="T48" s="66"/>
      <c r="U48" s="1"/>
      <c r="V48" s="1"/>
    </row>
    <row r="49" spans="1:22" x14ac:dyDescent="0.25">
      <c r="A49" s="1">
        <v>3</v>
      </c>
      <c r="B49" s="321"/>
      <c r="C49" s="257"/>
      <c r="D49" s="257"/>
      <c r="E49" s="257"/>
      <c r="F49" s="66"/>
      <c r="G49" s="66"/>
      <c r="H49" s="66"/>
      <c r="I49" s="66"/>
      <c r="J49" s="66"/>
      <c r="K49" s="66"/>
      <c r="L49" s="68">
        <f t="shared" si="29"/>
        <v>0</v>
      </c>
      <c r="M49" s="68">
        <f t="shared" si="29"/>
        <v>0</v>
      </c>
      <c r="N49" s="68">
        <f t="shared" si="29"/>
        <v>0</v>
      </c>
      <c r="O49" s="68">
        <f t="shared" si="30"/>
        <v>0</v>
      </c>
      <c r="P49" s="66"/>
      <c r="Q49" s="68">
        <f t="shared" si="31"/>
        <v>0</v>
      </c>
      <c r="R49" s="66"/>
      <c r="S49" s="68">
        <f t="shared" si="32"/>
        <v>0</v>
      </c>
      <c r="T49" s="66"/>
      <c r="U49" s="1"/>
      <c r="V49" s="1"/>
    </row>
    <row r="50" spans="1:22" x14ac:dyDescent="0.25">
      <c r="A50" s="1">
        <v>4</v>
      </c>
      <c r="B50" s="128"/>
      <c r="C50" s="152"/>
      <c r="D50" s="257"/>
      <c r="E50" s="257"/>
      <c r="F50" s="66"/>
      <c r="G50" s="66"/>
      <c r="H50" s="66"/>
      <c r="I50" s="66"/>
      <c r="J50" s="66"/>
      <c r="K50" s="66"/>
      <c r="L50" s="68">
        <f t="shared" si="29"/>
        <v>0</v>
      </c>
      <c r="M50" s="68">
        <f t="shared" si="29"/>
        <v>0</v>
      </c>
      <c r="N50" s="68">
        <f t="shared" si="29"/>
        <v>0</v>
      </c>
      <c r="O50" s="68">
        <f t="shared" si="30"/>
        <v>0</v>
      </c>
      <c r="P50" s="66"/>
      <c r="Q50" s="68">
        <f t="shared" si="31"/>
        <v>0</v>
      </c>
      <c r="R50" s="66"/>
      <c r="S50" s="68">
        <f t="shared" si="32"/>
        <v>0</v>
      </c>
      <c r="T50" s="66"/>
      <c r="U50" s="1"/>
      <c r="V50" s="1"/>
    </row>
    <row r="51" spans="1:22" x14ac:dyDescent="0.25">
      <c r="A51" s="1">
        <v>5</v>
      </c>
      <c r="B51" s="154" t="s">
        <v>619</v>
      </c>
      <c r="C51" s="154">
        <v>8100000</v>
      </c>
      <c r="D51" s="154">
        <v>891000</v>
      </c>
      <c r="E51" s="154">
        <v>891000</v>
      </c>
      <c r="F51" s="68"/>
      <c r="G51" s="68"/>
      <c r="H51" s="68"/>
      <c r="I51" s="67"/>
      <c r="J51" s="67"/>
      <c r="K51" s="67"/>
      <c r="L51" s="68">
        <f t="shared" si="29"/>
        <v>8100000</v>
      </c>
      <c r="M51" s="68">
        <f t="shared" si="29"/>
        <v>891000</v>
      </c>
      <c r="N51" s="68">
        <f t="shared" si="29"/>
        <v>891000</v>
      </c>
      <c r="O51" s="68">
        <f t="shared" si="30"/>
        <v>8100000</v>
      </c>
      <c r="P51" s="68"/>
      <c r="Q51" s="68">
        <f t="shared" si="31"/>
        <v>891000</v>
      </c>
      <c r="R51" s="68"/>
      <c r="S51" s="68">
        <f t="shared" si="32"/>
        <v>891000</v>
      </c>
      <c r="T51" s="67"/>
      <c r="U51" s="1"/>
      <c r="V51" s="1"/>
    </row>
    <row r="52" spans="1:22" ht="40.700000000000003" customHeight="1" x14ac:dyDescent="0.3">
      <c r="A52" s="1">
        <v>6</v>
      </c>
      <c r="B52" s="69" t="s">
        <v>85</v>
      </c>
      <c r="C52" s="246">
        <f t="shared" ref="C52:L52" si="33">SUM(C47:C51)</f>
        <v>38100000</v>
      </c>
      <c r="D52" s="246">
        <f t="shared" si="33"/>
        <v>41931000</v>
      </c>
      <c r="E52" s="246">
        <f t="shared" si="33"/>
        <v>41931000</v>
      </c>
      <c r="F52" s="129">
        <f t="shared" si="33"/>
        <v>0</v>
      </c>
      <c r="G52" s="129">
        <f t="shared" si="33"/>
        <v>0</v>
      </c>
      <c r="H52" s="129">
        <f t="shared" si="33"/>
        <v>0</v>
      </c>
      <c r="I52" s="129">
        <f t="shared" si="33"/>
        <v>0</v>
      </c>
      <c r="J52" s="129">
        <f t="shared" si="33"/>
        <v>0</v>
      </c>
      <c r="K52" s="129">
        <f t="shared" si="33"/>
        <v>0</v>
      </c>
      <c r="L52" s="129">
        <f t="shared" si="33"/>
        <v>38100000</v>
      </c>
      <c r="M52" s="67">
        <f>D52+G52+J52</f>
        <v>41931000</v>
      </c>
      <c r="N52" s="67">
        <f t="shared" si="29"/>
        <v>41931000</v>
      </c>
      <c r="O52" s="67">
        <f t="shared" si="30"/>
        <v>38100000</v>
      </c>
      <c r="P52" s="67"/>
      <c r="Q52" s="67">
        <f t="shared" si="31"/>
        <v>41931000</v>
      </c>
      <c r="R52" s="67"/>
      <c r="S52" s="67">
        <f t="shared" si="32"/>
        <v>41931000</v>
      </c>
      <c r="T52" s="67"/>
      <c r="U52" s="1"/>
      <c r="V52" s="1"/>
    </row>
    <row r="53" spans="1:22" x14ac:dyDescent="0.25">
      <c r="C53" s="70"/>
      <c r="D53" s="71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1"/>
      <c r="P53" s="1"/>
      <c r="Q53" s="1"/>
      <c r="R53" s="1"/>
      <c r="S53" s="1"/>
      <c r="T53" s="1"/>
      <c r="U53" s="1"/>
      <c r="V53" s="1"/>
    </row>
    <row r="54" spans="1:22" x14ac:dyDescent="0.25">
      <c r="C54" s="50"/>
      <c r="D54" s="71"/>
      <c r="O54" s="1"/>
      <c r="P54" s="1"/>
      <c r="Q54" s="1"/>
      <c r="R54" s="1"/>
      <c r="S54" s="1"/>
      <c r="T54" s="1"/>
      <c r="U54" s="1"/>
      <c r="V54" s="1"/>
    </row>
    <row r="55" spans="1:22" x14ac:dyDescent="0.25">
      <c r="B55" s="63" t="s">
        <v>370</v>
      </c>
      <c r="C55" s="50"/>
      <c r="D55" s="50"/>
      <c r="F55" s="72"/>
      <c r="G55" s="72"/>
      <c r="H55" s="72"/>
      <c r="I55" s="72"/>
      <c r="J55" s="72"/>
      <c r="K55" s="72"/>
      <c r="L55" s="72"/>
      <c r="M55" s="72"/>
      <c r="N55" s="72"/>
      <c r="O55" s="1"/>
      <c r="P55" s="1"/>
      <c r="Q55" s="1"/>
      <c r="R55" s="1"/>
      <c r="S55" s="1"/>
      <c r="T55" s="1"/>
      <c r="U55" s="1"/>
      <c r="V55" s="1"/>
    </row>
    <row r="56" spans="1:22" ht="75" x14ac:dyDescent="0.2">
      <c r="B56" s="65" t="s">
        <v>1</v>
      </c>
      <c r="C56" s="8" t="s">
        <v>2</v>
      </c>
      <c r="D56" s="8" t="s">
        <v>79</v>
      </c>
      <c r="E56" s="8" t="s">
        <v>105</v>
      </c>
      <c r="F56" s="8" t="s">
        <v>3</v>
      </c>
      <c r="G56" s="8" t="s">
        <v>92</v>
      </c>
      <c r="H56" s="8" t="s">
        <v>120</v>
      </c>
      <c r="I56" s="8" t="s">
        <v>73</v>
      </c>
      <c r="J56" s="8" t="s">
        <v>93</v>
      </c>
      <c r="K56" s="8" t="s">
        <v>121</v>
      </c>
      <c r="L56" s="9" t="s">
        <v>4</v>
      </c>
      <c r="M56" s="9" t="s">
        <v>5</v>
      </c>
      <c r="N56" s="9" t="s">
        <v>122</v>
      </c>
      <c r="O56" s="9" t="s">
        <v>71</v>
      </c>
      <c r="P56" s="9" t="s">
        <v>72</v>
      </c>
      <c r="Q56" s="9" t="s">
        <v>74</v>
      </c>
      <c r="R56" s="9" t="s">
        <v>75</v>
      </c>
      <c r="S56" s="9" t="s">
        <v>109</v>
      </c>
      <c r="T56" s="9" t="s">
        <v>110</v>
      </c>
      <c r="U56" s="1"/>
      <c r="V56" s="1"/>
    </row>
    <row r="57" spans="1:22" ht="15" x14ac:dyDescent="0.2">
      <c r="B57" s="66" t="s">
        <v>6</v>
      </c>
      <c r="C57" s="66" t="s">
        <v>7</v>
      </c>
      <c r="D57" s="66" t="s">
        <v>8</v>
      </c>
      <c r="E57" s="66" t="s">
        <v>9</v>
      </c>
      <c r="F57" s="66" t="s">
        <v>10</v>
      </c>
      <c r="G57" s="66" t="s">
        <v>11</v>
      </c>
      <c r="H57" s="66" t="s">
        <v>12</v>
      </c>
      <c r="I57" s="66" t="s">
        <v>13</v>
      </c>
      <c r="J57" s="66" t="s">
        <v>14</v>
      </c>
      <c r="K57" s="66" t="s">
        <v>15</v>
      </c>
      <c r="L57" s="66" t="s">
        <v>16</v>
      </c>
      <c r="M57" s="66" t="s">
        <v>17</v>
      </c>
      <c r="N57" s="66" t="s">
        <v>264</v>
      </c>
      <c r="O57" s="66" t="s">
        <v>77</v>
      </c>
      <c r="P57" s="66" t="s">
        <v>78</v>
      </c>
      <c r="Q57" s="66" t="s">
        <v>111</v>
      </c>
      <c r="R57" s="66" t="s">
        <v>112</v>
      </c>
      <c r="S57" s="66" t="s">
        <v>113</v>
      </c>
      <c r="T57" s="66" t="s">
        <v>114</v>
      </c>
      <c r="U57" s="1"/>
      <c r="V57" s="1"/>
    </row>
    <row r="58" spans="1:22" x14ac:dyDescent="0.25">
      <c r="A58" s="1">
        <v>1</v>
      </c>
      <c r="B58" s="180" t="s">
        <v>370</v>
      </c>
      <c r="C58" s="73"/>
      <c r="D58" s="181"/>
      <c r="E58" s="181"/>
      <c r="F58" s="183"/>
      <c r="G58" s="183"/>
      <c r="H58" s="183"/>
      <c r="I58" s="183"/>
      <c r="J58" s="183"/>
      <c r="K58" s="183"/>
      <c r="L58" s="181">
        <f t="shared" ref="L58:N59" si="34">C58+F58+I58</f>
        <v>0</v>
      </c>
      <c r="M58" s="181">
        <f t="shared" si="34"/>
        <v>0</v>
      </c>
      <c r="N58" s="181">
        <f t="shared" si="34"/>
        <v>0</v>
      </c>
      <c r="O58" s="181">
        <f>C58+F58+I58</f>
        <v>0</v>
      </c>
      <c r="P58" s="181"/>
      <c r="Q58" s="181">
        <f>D58+G58+J58</f>
        <v>0</v>
      </c>
      <c r="R58" s="181"/>
      <c r="S58" s="181">
        <f>E58+H58+K58</f>
        <v>0</v>
      </c>
      <c r="T58" s="181"/>
    </row>
    <row r="59" spans="1:22" x14ac:dyDescent="0.25">
      <c r="A59" s="1">
        <v>2</v>
      </c>
      <c r="B59" s="182"/>
      <c r="C59" s="73"/>
      <c r="D59" s="73"/>
      <c r="E59" s="73"/>
      <c r="F59" s="183"/>
      <c r="G59" s="183"/>
      <c r="H59" s="183"/>
      <c r="I59" s="183"/>
      <c r="J59" s="183"/>
      <c r="K59" s="183"/>
      <c r="L59" s="181">
        <f t="shared" si="34"/>
        <v>0</v>
      </c>
      <c r="M59" s="181">
        <f t="shared" si="34"/>
        <v>0</v>
      </c>
      <c r="N59" s="181">
        <f t="shared" si="34"/>
        <v>0</v>
      </c>
      <c r="O59" s="181">
        <f>C59+F59+I59</f>
        <v>0</v>
      </c>
      <c r="P59" s="181"/>
      <c r="Q59" s="181">
        <f>D59+G59+J59</f>
        <v>0</v>
      </c>
      <c r="R59" s="181"/>
      <c r="S59" s="181">
        <f>E59+H59+K59</f>
        <v>0</v>
      </c>
      <c r="T59" s="181"/>
    </row>
    <row r="60" spans="1:22" ht="18.75" x14ac:dyDescent="0.3">
      <c r="A60" s="1">
        <v>3</v>
      </c>
      <c r="B60" s="69" t="s">
        <v>85</v>
      </c>
      <c r="C60" s="67">
        <f>SUM(C58:C59)</f>
        <v>0</v>
      </c>
      <c r="D60" s="67">
        <f>SUM(D58:D59)</f>
        <v>0</v>
      </c>
      <c r="E60" s="67">
        <f>SUM(E58:E59)</f>
        <v>0</v>
      </c>
      <c r="F60" s="67">
        <f t="shared" ref="F60:T60" si="35">SUM(F58:F59)</f>
        <v>0</v>
      </c>
      <c r="G60" s="67">
        <f t="shared" si="35"/>
        <v>0</v>
      </c>
      <c r="H60" s="67">
        <f t="shared" si="35"/>
        <v>0</v>
      </c>
      <c r="I60" s="67">
        <f t="shared" si="35"/>
        <v>0</v>
      </c>
      <c r="J60" s="67">
        <f t="shared" si="35"/>
        <v>0</v>
      </c>
      <c r="K60" s="67">
        <f t="shared" si="35"/>
        <v>0</v>
      </c>
      <c r="L60" s="67">
        <f t="shared" si="35"/>
        <v>0</v>
      </c>
      <c r="M60" s="67">
        <f t="shared" si="35"/>
        <v>0</v>
      </c>
      <c r="N60" s="67">
        <f t="shared" si="35"/>
        <v>0</v>
      </c>
      <c r="O60" s="67">
        <f t="shared" si="35"/>
        <v>0</v>
      </c>
      <c r="P60" s="67">
        <f t="shared" si="35"/>
        <v>0</v>
      </c>
      <c r="Q60" s="67">
        <f t="shared" si="35"/>
        <v>0</v>
      </c>
      <c r="R60" s="67">
        <f t="shared" si="35"/>
        <v>0</v>
      </c>
      <c r="S60" s="67">
        <f t="shared" si="35"/>
        <v>0</v>
      </c>
      <c r="T60" s="67">
        <f t="shared" si="35"/>
        <v>0</v>
      </c>
    </row>
    <row r="61" spans="1:22" ht="12.75" x14ac:dyDescent="0.2">
      <c r="B61" s="1"/>
      <c r="C61" s="50"/>
      <c r="D61" s="50"/>
      <c r="O61" s="1"/>
      <c r="P61" s="1"/>
      <c r="Q61" s="1"/>
    </row>
    <row r="63" spans="1:22" s="54" customFormat="1" x14ac:dyDescent="0.25">
      <c r="B63" s="64" t="s">
        <v>546</v>
      </c>
      <c r="C63" s="184">
        <f t="shared" ref="C63:T63" si="36">C60+C52+C42</f>
        <v>655596140</v>
      </c>
      <c r="D63" s="184">
        <f t="shared" si="36"/>
        <v>116412044</v>
      </c>
      <c r="E63" s="184">
        <f t="shared" si="36"/>
        <v>116412044</v>
      </c>
      <c r="F63" s="184">
        <f t="shared" si="36"/>
        <v>10512761.550000001</v>
      </c>
      <c r="G63" s="184">
        <f t="shared" si="36"/>
        <v>16724862</v>
      </c>
      <c r="H63" s="184">
        <f t="shared" si="36"/>
        <v>16724862</v>
      </c>
      <c r="I63" s="184">
        <f t="shared" si="36"/>
        <v>5750000</v>
      </c>
      <c r="J63" s="184">
        <f t="shared" si="36"/>
        <v>7429170</v>
      </c>
      <c r="K63" s="184">
        <f t="shared" si="36"/>
        <v>7429170</v>
      </c>
      <c r="L63" s="184">
        <f t="shared" si="36"/>
        <v>671858901.54999995</v>
      </c>
      <c r="M63" s="184">
        <f t="shared" si="36"/>
        <v>140566076</v>
      </c>
      <c r="N63" s="184">
        <f t="shared" si="36"/>
        <v>140566076</v>
      </c>
      <c r="O63" s="184">
        <f t="shared" si="36"/>
        <v>671858901.54999995</v>
      </c>
      <c r="P63" s="184">
        <f t="shared" si="36"/>
        <v>0</v>
      </c>
      <c r="Q63" s="184">
        <f t="shared" si="36"/>
        <v>140566076</v>
      </c>
      <c r="R63" s="184">
        <f t="shared" si="36"/>
        <v>0</v>
      </c>
      <c r="S63" s="184">
        <f t="shared" si="36"/>
        <v>130202462</v>
      </c>
      <c r="T63" s="184">
        <f t="shared" si="36"/>
        <v>0</v>
      </c>
      <c r="U63" s="185"/>
      <c r="V63" s="185"/>
    </row>
    <row r="65" spans="2:10" ht="12.75" x14ac:dyDescent="0.2">
      <c r="B65" s="378" t="s">
        <v>626</v>
      </c>
      <c r="C65" s="378"/>
      <c r="D65" s="378"/>
      <c r="E65" s="378"/>
      <c r="F65" s="378"/>
      <c r="G65" s="378"/>
      <c r="H65" s="378"/>
      <c r="I65" s="378"/>
    </row>
    <row r="66" spans="2:10" ht="12.75" x14ac:dyDescent="0.2">
      <c r="B66" s="1"/>
      <c r="C66" s="50"/>
      <c r="D66" s="50"/>
    </row>
    <row r="67" spans="2:10" ht="48" x14ac:dyDescent="0.2">
      <c r="B67" s="22" t="s">
        <v>1</v>
      </c>
      <c r="C67" s="322" t="s">
        <v>543</v>
      </c>
      <c r="D67" s="322" t="s">
        <v>544</v>
      </c>
      <c r="E67" s="322" t="s">
        <v>545</v>
      </c>
      <c r="F67" s="322" t="s">
        <v>545</v>
      </c>
      <c r="G67" s="322" t="s">
        <v>545</v>
      </c>
      <c r="H67" s="322" t="s">
        <v>545</v>
      </c>
      <c r="I67" s="322" t="s">
        <v>545</v>
      </c>
      <c r="J67" s="322" t="s">
        <v>545</v>
      </c>
    </row>
    <row r="68" spans="2:10" ht="12.75" x14ac:dyDescent="0.2">
      <c r="B68" s="93"/>
      <c r="C68" s="183"/>
      <c r="D68" s="183"/>
      <c r="E68" s="183"/>
      <c r="F68" s="183"/>
      <c r="G68" s="183"/>
      <c r="H68" s="183"/>
      <c r="I68" s="183"/>
      <c r="J68" s="183"/>
    </row>
    <row r="69" spans="2:10" ht="15" x14ac:dyDescent="0.2">
      <c r="B69" s="241" t="s">
        <v>84</v>
      </c>
      <c r="C69" s="183"/>
      <c r="D69" s="183"/>
      <c r="E69" s="183"/>
      <c r="F69" s="183"/>
      <c r="G69" s="183"/>
      <c r="H69" s="183"/>
      <c r="I69" s="183"/>
      <c r="J69" s="183"/>
    </row>
    <row r="70" spans="2:10" ht="12.75" x14ac:dyDescent="0.2">
      <c r="B70" s="1"/>
      <c r="C70" s="50"/>
      <c r="D70" s="50"/>
    </row>
  </sheetData>
  <mergeCells count="1">
    <mergeCell ref="B65:I65"/>
  </mergeCells>
  <phoneticPr fontId="5" type="noConversion"/>
  <pageMargins left="0.35433070866141736" right="0.31496062992125984" top="0.74803149606299213" bottom="0.74803149606299213" header="0.31496062992125984" footer="0.31496062992125984"/>
  <pageSetup paperSize="9" scale="27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="69" zoomScaleNormal="75" zoomScaleSheetLayoutView="69" workbookViewId="0">
      <selection activeCell="I1" sqref="I1"/>
    </sheetView>
  </sheetViews>
  <sheetFormatPr defaultColWidth="9.140625" defaultRowHeight="12.75" x14ac:dyDescent="0.2"/>
  <cols>
    <col min="1" max="1" width="9.140625" style="1"/>
    <col min="2" max="2" width="73.140625" style="1" customWidth="1"/>
    <col min="3" max="5" width="17.85546875" style="1" customWidth="1"/>
    <col min="6" max="11" width="21.28515625" style="1" customWidth="1"/>
    <col min="12" max="16384" width="9.140625" style="1"/>
  </cols>
  <sheetData>
    <row r="1" spans="1:24" x14ac:dyDescent="0.2">
      <c r="C1" s="5"/>
      <c r="I1" s="124" t="s">
        <v>727</v>
      </c>
    </row>
    <row r="2" spans="1:24" ht="15.75" x14ac:dyDescent="0.25">
      <c r="B2" s="247" t="s">
        <v>628</v>
      </c>
      <c r="I2" s="124"/>
    </row>
    <row r="3" spans="1:24" ht="20.25" x14ac:dyDescent="0.3">
      <c r="B3" s="21"/>
      <c r="I3" s="124" t="s">
        <v>83</v>
      </c>
    </row>
    <row r="4" spans="1:24" ht="20.25" x14ac:dyDescent="0.3">
      <c r="B4" s="74" t="s">
        <v>125</v>
      </c>
    </row>
    <row r="5" spans="1:24" ht="60" x14ac:dyDescent="0.2">
      <c r="B5" s="7" t="s">
        <v>1</v>
      </c>
      <c r="C5" s="8" t="s">
        <v>2</v>
      </c>
      <c r="D5" s="8" t="s">
        <v>67</v>
      </c>
      <c r="E5" s="8" t="s">
        <v>119</v>
      </c>
      <c r="F5" s="9" t="s">
        <v>71</v>
      </c>
      <c r="G5" s="9" t="s">
        <v>74</v>
      </c>
      <c r="H5" s="9" t="s">
        <v>109</v>
      </c>
      <c r="I5" s="9" t="s">
        <v>72</v>
      </c>
      <c r="J5" s="9" t="s">
        <v>75</v>
      </c>
      <c r="K5" s="9" t="s">
        <v>131</v>
      </c>
    </row>
    <row r="6" spans="1:24" ht="14.25" x14ac:dyDescent="0.2"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</row>
    <row r="7" spans="1:24" ht="16.5" x14ac:dyDescent="0.2">
      <c r="A7" s="1">
        <v>1</v>
      </c>
      <c r="B7" s="10" t="s">
        <v>507</v>
      </c>
      <c r="C7" s="31">
        <f>1500000+1700000</f>
        <v>3200000</v>
      </c>
      <c r="D7" s="31">
        <f>14016919-10000000</f>
        <v>4016919</v>
      </c>
      <c r="E7" s="31">
        <f>14016919-10000000</f>
        <v>4016919</v>
      </c>
      <c r="F7" s="33"/>
      <c r="G7" s="31"/>
      <c r="H7" s="31"/>
      <c r="I7" s="31">
        <f t="shared" ref="I7:J13" si="0">C7</f>
        <v>3200000</v>
      </c>
      <c r="J7" s="31">
        <f t="shared" si="0"/>
        <v>4016919</v>
      </c>
      <c r="K7" s="31">
        <f>E7</f>
        <v>4016919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 x14ac:dyDescent="0.2">
      <c r="A8" s="1">
        <v>2</v>
      </c>
      <c r="B8" s="10" t="s">
        <v>547</v>
      </c>
      <c r="C8" s="31">
        <v>37000000</v>
      </c>
      <c r="D8" s="31">
        <v>10000000</v>
      </c>
      <c r="E8" s="31">
        <v>10000000</v>
      </c>
      <c r="F8" s="33"/>
      <c r="G8" s="31"/>
      <c r="H8" s="31"/>
      <c r="I8" s="31">
        <f t="shared" si="0"/>
        <v>37000000</v>
      </c>
      <c r="J8" s="31">
        <f t="shared" si="0"/>
        <v>10000000</v>
      </c>
      <c r="K8" s="31">
        <f t="shared" ref="K8:K13" si="1">E8</f>
        <v>10000000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 x14ac:dyDescent="0.2">
      <c r="A9" s="1">
        <v>3</v>
      </c>
      <c r="B9" s="10" t="s">
        <v>548</v>
      </c>
      <c r="C9" s="31">
        <v>1800000</v>
      </c>
      <c r="D9" s="31">
        <v>1800000</v>
      </c>
      <c r="E9" s="31">
        <v>1800000</v>
      </c>
      <c r="F9" s="33"/>
      <c r="G9" s="31"/>
      <c r="H9" s="31"/>
      <c r="I9" s="31">
        <f t="shared" si="0"/>
        <v>1800000</v>
      </c>
      <c r="J9" s="31">
        <f t="shared" si="0"/>
        <v>1800000</v>
      </c>
      <c r="K9" s="31">
        <f t="shared" si="1"/>
        <v>1800000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 x14ac:dyDescent="0.2">
      <c r="A10" s="1">
        <v>4</v>
      </c>
      <c r="B10" s="10" t="s">
        <v>549</v>
      </c>
      <c r="C10" s="31">
        <f>2000000+7000000+10500000</f>
        <v>19500000</v>
      </c>
      <c r="D10" s="31">
        <v>20620000</v>
      </c>
      <c r="E10" s="31">
        <v>20620000</v>
      </c>
      <c r="F10" s="33"/>
      <c r="G10" s="31"/>
      <c r="H10" s="31"/>
      <c r="I10" s="31">
        <f t="shared" si="0"/>
        <v>19500000</v>
      </c>
      <c r="J10" s="31">
        <f t="shared" si="0"/>
        <v>20620000</v>
      </c>
      <c r="K10" s="31">
        <f t="shared" si="1"/>
        <v>20620000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6.5" x14ac:dyDescent="0.2">
      <c r="A11" s="1">
        <v>5</v>
      </c>
      <c r="B11" s="10" t="s">
        <v>550</v>
      </c>
      <c r="C11" s="31"/>
      <c r="D11" s="31">
        <v>1469697</v>
      </c>
      <c r="E11" s="31">
        <v>1469697</v>
      </c>
      <c r="F11" s="33"/>
      <c r="G11" s="31"/>
      <c r="H11" s="31"/>
      <c r="I11" s="31">
        <f t="shared" si="0"/>
        <v>0</v>
      </c>
      <c r="J11" s="31">
        <f t="shared" si="0"/>
        <v>1469697</v>
      </c>
      <c r="K11" s="31">
        <f t="shared" si="1"/>
        <v>1469697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 x14ac:dyDescent="0.2">
      <c r="A12" s="1">
        <v>6</v>
      </c>
      <c r="B12" s="10" t="s">
        <v>551</v>
      </c>
      <c r="C12" s="31"/>
      <c r="D12" s="31">
        <v>15360900</v>
      </c>
      <c r="E12" s="31">
        <v>15360900</v>
      </c>
      <c r="F12" s="33"/>
      <c r="G12" s="31"/>
      <c r="H12" s="31"/>
      <c r="I12" s="31">
        <f t="shared" si="0"/>
        <v>0</v>
      </c>
      <c r="J12" s="31">
        <f t="shared" si="0"/>
        <v>15360900</v>
      </c>
      <c r="K12" s="31">
        <f t="shared" si="1"/>
        <v>15360900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30" x14ac:dyDescent="0.2">
      <c r="A13" s="1">
        <v>7</v>
      </c>
      <c r="B13" s="28" t="s">
        <v>633</v>
      </c>
      <c r="C13" s="33">
        <f t="shared" ref="C13" si="2">SUM(C7:C12)</f>
        <v>61500000</v>
      </c>
      <c r="D13" s="33">
        <f t="shared" ref="D13:E13" si="3">SUM(D7:D12)</f>
        <v>53267516</v>
      </c>
      <c r="E13" s="33">
        <f t="shared" si="3"/>
        <v>53267516</v>
      </c>
      <c r="F13" s="33"/>
      <c r="G13" s="31"/>
      <c r="H13" s="31"/>
      <c r="I13" s="33">
        <f t="shared" si="0"/>
        <v>61500000</v>
      </c>
      <c r="J13" s="33">
        <f t="shared" si="0"/>
        <v>53267516</v>
      </c>
      <c r="K13" s="33">
        <f t="shared" si="1"/>
        <v>53267516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6.5" x14ac:dyDescent="0.2">
      <c r="B14" s="75"/>
      <c r="C14" s="55"/>
      <c r="D14" s="55"/>
      <c r="E14" s="55"/>
      <c r="F14" s="55"/>
      <c r="G14" s="55"/>
      <c r="H14" s="55"/>
      <c r="I14" s="55"/>
      <c r="J14" s="55"/>
      <c r="K14" s="5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60" x14ac:dyDescent="0.2">
      <c r="B15" s="7" t="s">
        <v>1</v>
      </c>
      <c r="C15" s="8" t="s">
        <v>2</v>
      </c>
      <c r="D15" s="8" t="s">
        <v>67</v>
      </c>
      <c r="E15" s="8" t="s">
        <v>119</v>
      </c>
      <c r="F15" s="9" t="s">
        <v>71</v>
      </c>
      <c r="G15" s="9" t="s">
        <v>74</v>
      </c>
      <c r="H15" s="9" t="s">
        <v>109</v>
      </c>
      <c r="I15" s="9" t="s">
        <v>72</v>
      </c>
      <c r="J15" s="9" t="s">
        <v>75</v>
      </c>
      <c r="K15" s="9" t="s">
        <v>131</v>
      </c>
      <c r="L15" s="47"/>
      <c r="M15" s="47"/>
      <c r="N15" s="47"/>
      <c r="O15" s="47"/>
      <c r="P15" s="47"/>
      <c r="Q15" s="76"/>
      <c r="R15" s="48"/>
      <c r="S15" s="48"/>
      <c r="T15" s="48"/>
      <c r="U15" s="48"/>
      <c r="V15" s="48"/>
      <c r="W15" s="48"/>
      <c r="X15" s="48"/>
    </row>
    <row r="16" spans="1:24" ht="16.5" x14ac:dyDescent="0.2">
      <c r="B16" s="8" t="s">
        <v>6</v>
      </c>
      <c r="C16" s="8" t="s">
        <v>7</v>
      </c>
      <c r="D16" s="8" t="s">
        <v>8</v>
      </c>
      <c r="E16" s="8" t="s">
        <v>9</v>
      </c>
      <c r="F16" s="8" t="s">
        <v>10</v>
      </c>
      <c r="G16" s="8" t="s">
        <v>11</v>
      </c>
      <c r="H16" s="8" t="s">
        <v>12</v>
      </c>
      <c r="I16" s="8" t="s">
        <v>13</v>
      </c>
      <c r="J16" s="8" t="s">
        <v>14</v>
      </c>
      <c r="K16" s="8" t="s">
        <v>15</v>
      </c>
      <c r="L16" s="47"/>
      <c r="M16" s="47"/>
      <c r="N16" s="47"/>
      <c r="O16" s="47"/>
      <c r="P16" s="47"/>
      <c r="Q16" s="76"/>
      <c r="R16" s="48"/>
      <c r="S16" s="48"/>
      <c r="T16" s="48"/>
      <c r="U16" s="48"/>
      <c r="V16" s="48"/>
      <c r="W16" s="48"/>
      <c r="X16" s="48"/>
    </row>
    <row r="17" spans="1:25" ht="16.5" x14ac:dyDescent="0.2">
      <c r="A17" s="1">
        <v>1</v>
      </c>
      <c r="B17" s="10" t="s">
        <v>552</v>
      </c>
      <c r="C17" s="31"/>
      <c r="D17" s="31"/>
      <c r="E17" s="31"/>
      <c r="F17" s="33"/>
      <c r="G17" s="31"/>
      <c r="H17" s="31"/>
      <c r="I17" s="31">
        <f t="shared" ref="I17:K21" si="4">C17</f>
        <v>0</v>
      </c>
      <c r="J17" s="31">
        <f t="shared" si="4"/>
        <v>0</v>
      </c>
      <c r="K17" s="31"/>
    </row>
    <row r="18" spans="1:25" ht="16.5" x14ac:dyDescent="0.2">
      <c r="A18" s="1">
        <v>2</v>
      </c>
      <c r="B18" s="10" t="s">
        <v>130</v>
      </c>
      <c r="C18" s="31"/>
      <c r="D18" s="31"/>
      <c r="E18" s="31"/>
      <c r="F18" s="33"/>
      <c r="G18" s="31"/>
      <c r="H18" s="31"/>
      <c r="I18" s="31">
        <f t="shared" si="4"/>
        <v>0</v>
      </c>
      <c r="J18" s="31">
        <f t="shared" si="4"/>
        <v>0</v>
      </c>
      <c r="K18" s="31"/>
    </row>
    <row r="19" spans="1:25" ht="16.5" x14ac:dyDescent="0.2">
      <c r="A19" s="1">
        <v>3</v>
      </c>
      <c r="B19" s="10" t="s">
        <v>480</v>
      </c>
      <c r="C19" s="31"/>
      <c r="D19" s="31"/>
      <c r="E19" s="31"/>
      <c r="F19" s="33"/>
      <c r="G19" s="31"/>
      <c r="H19" s="31"/>
      <c r="I19" s="31">
        <f t="shared" si="4"/>
        <v>0</v>
      </c>
      <c r="J19" s="31">
        <f t="shared" si="4"/>
        <v>0</v>
      </c>
      <c r="K19" s="31">
        <f t="shared" si="4"/>
        <v>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5" ht="16.5" x14ac:dyDescent="0.2">
      <c r="A20" s="1">
        <v>4</v>
      </c>
      <c r="B20" s="10" t="s">
        <v>553</v>
      </c>
      <c r="C20" s="31"/>
      <c r="D20" s="31"/>
      <c r="E20" s="31"/>
      <c r="F20" s="33"/>
      <c r="G20" s="31"/>
      <c r="H20" s="31"/>
      <c r="I20" s="31">
        <f t="shared" si="4"/>
        <v>0</v>
      </c>
      <c r="J20" s="31">
        <f t="shared" si="4"/>
        <v>0</v>
      </c>
      <c r="K20" s="3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5" ht="16.5" x14ac:dyDescent="0.2">
      <c r="A21" s="1">
        <v>5</v>
      </c>
      <c r="B21" s="10" t="s">
        <v>481</v>
      </c>
      <c r="C21" s="31"/>
      <c r="D21" s="31"/>
      <c r="E21" s="31"/>
      <c r="F21" s="33"/>
      <c r="G21" s="31"/>
      <c r="H21" s="31"/>
      <c r="I21" s="31">
        <f t="shared" si="4"/>
        <v>0</v>
      </c>
      <c r="J21" s="31">
        <f t="shared" si="4"/>
        <v>0</v>
      </c>
      <c r="K21" s="31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5" ht="30" x14ac:dyDescent="0.2">
      <c r="A22" s="1">
        <v>6</v>
      </c>
      <c r="B22" s="28" t="s">
        <v>554</v>
      </c>
      <c r="C22" s="33">
        <f t="shared" ref="C22:D22" si="5">SUM(C17:C21)</f>
        <v>0</v>
      </c>
      <c r="D22" s="33">
        <f t="shared" si="5"/>
        <v>0</v>
      </c>
      <c r="E22" s="33">
        <f t="shared" ref="E22" si="6">SUM(E17:E21)</f>
        <v>0</v>
      </c>
      <c r="F22" s="33">
        <f t="shared" ref="F22:K22" si="7">SUM(F17:F21)</f>
        <v>0</v>
      </c>
      <c r="G22" s="33">
        <f t="shared" si="7"/>
        <v>0</v>
      </c>
      <c r="H22" s="33">
        <f t="shared" si="7"/>
        <v>0</v>
      </c>
      <c r="I22" s="33">
        <f t="shared" si="7"/>
        <v>0</v>
      </c>
      <c r="J22" s="33">
        <f t="shared" si="7"/>
        <v>0</v>
      </c>
      <c r="K22" s="33">
        <f t="shared" si="7"/>
        <v>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5" ht="14.25" x14ac:dyDescent="0.2">
      <c r="B23" s="54"/>
    </row>
    <row r="24" spans="1:25" ht="20.25" x14ac:dyDescent="0.3">
      <c r="B24" s="74" t="s">
        <v>126</v>
      </c>
      <c r="H24" s="1" t="s">
        <v>0</v>
      </c>
    </row>
    <row r="25" spans="1:25" ht="60" x14ac:dyDescent="0.2">
      <c r="B25" s="7" t="s">
        <v>1</v>
      </c>
      <c r="C25" s="8" t="s">
        <v>2</v>
      </c>
      <c r="D25" s="8" t="s">
        <v>67</v>
      </c>
      <c r="E25" s="8" t="s">
        <v>119</v>
      </c>
      <c r="F25" s="9" t="s">
        <v>71</v>
      </c>
      <c r="G25" s="9" t="s">
        <v>74</v>
      </c>
      <c r="H25" s="9" t="s">
        <v>109</v>
      </c>
      <c r="I25" s="9" t="s">
        <v>72</v>
      </c>
      <c r="J25" s="9" t="s">
        <v>75</v>
      </c>
      <c r="K25" s="9" t="s">
        <v>131</v>
      </c>
    </row>
    <row r="26" spans="1:25" ht="14.25" x14ac:dyDescent="0.2">
      <c r="B26" s="8" t="s">
        <v>6</v>
      </c>
      <c r="C26" s="8" t="s">
        <v>7</v>
      </c>
      <c r="D26" s="8" t="s">
        <v>8</v>
      </c>
      <c r="E26" s="8" t="s">
        <v>9</v>
      </c>
      <c r="F26" s="8" t="s">
        <v>10</v>
      </c>
      <c r="G26" s="8" t="s">
        <v>11</v>
      </c>
      <c r="H26" s="8" t="s">
        <v>12</v>
      </c>
      <c r="I26" s="8" t="s">
        <v>13</v>
      </c>
      <c r="J26" s="8" t="s">
        <v>14</v>
      </c>
      <c r="K26" s="8" t="s">
        <v>15</v>
      </c>
    </row>
    <row r="27" spans="1:25" ht="16.5" x14ac:dyDescent="0.2">
      <c r="A27" s="1">
        <v>1</v>
      </c>
      <c r="B27" s="39" t="s">
        <v>127</v>
      </c>
      <c r="C27" s="41"/>
      <c r="D27" s="41"/>
      <c r="E27" s="41"/>
      <c r="F27" s="45"/>
      <c r="G27" s="41"/>
      <c r="H27" s="41"/>
      <c r="I27" s="41"/>
      <c r="J27" s="41"/>
      <c r="K27" s="4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6.5" x14ac:dyDescent="0.2">
      <c r="A28" s="1">
        <v>2</v>
      </c>
      <c r="B28" s="39" t="s">
        <v>629</v>
      </c>
      <c r="C28" s="41"/>
      <c r="D28" s="41"/>
      <c r="E28" s="41"/>
      <c r="F28" s="45"/>
      <c r="G28" s="41"/>
      <c r="H28" s="41"/>
      <c r="I28" s="41"/>
      <c r="J28" s="41"/>
      <c r="K28" s="41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6.5" x14ac:dyDescent="0.2">
      <c r="A29" s="1">
        <v>3</v>
      </c>
      <c r="B29" s="39" t="s">
        <v>630</v>
      </c>
      <c r="C29" s="41"/>
      <c r="D29" s="41"/>
      <c r="E29" s="41"/>
      <c r="F29" s="45"/>
      <c r="G29" s="41"/>
      <c r="H29" s="41"/>
      <c r="I29" s="41"/>
      <c r="J29" s="41"/>
      <c r="K29" s="41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40.5" customHeight="1" x14ac:dyDescent="0.2">
      <c r="A30" s="1">
        <v>4</v>
      </c>
      <c r="B30" s="44" t="s">
        <v>403</v>
      </c>
      <c r="C30" s="45">
        <f t="shared" ref="C30:K30" si="8">SUM(C27:C28)</f>
        <v>0</v>
      </c>
      <c r="D30" s="45">
        <f>SUM(D27:D29)</f>
        <v>0</v>
      </c>
      <c r="E30" s="45">
        <f>SUM(E27:E29)</f>
        <v>0</v>
      </c>
      <c r="F30" s="45">
        <f t="shared" si="8"/>
        <v>0</v>
      </c>
      <c r="G30" s="45">
        <f t="shared" si="8"/>
        <v>0</v>
      </c>
      <c r="H30" s="45">
        <f t="shared" si="8"/>
        <v>0</v>
      </c>
      <c r="I30" s="45">
        <f t="shared" si="8"/>
        <v>0</v>
      </c>
      <c r="J30" s="45">
        <f t="shared" si="8"/>
        <v>0</v>
      </c>
      <c r="K30" s="45">
        <f t="shared" si="8"/>
        <v>0</v>
      </c>
      <c r="L30" s="47"/>
      <c r="M30" s="47"/>
      <c r="N30" s="47"/>
      <c r="O30" s="47"/>
      <c r="P30" s="47"/>
      <c r="Q30" s="47"/>
      <c r="R30" s="76"/>
      <c r="S30" s="48"/>
      <c r="T30" s="48"/>
      <c r="U30" s="48"/>
      <c r="V30" s="48"/>
      <c r="W30" s="48"/>
      <c r="X30" s="48"/>
      <c r="Y30" s="48"/>
    </row>
    <row r="31" spans="1:25" ht="14.25" x14ac:dyDescent="0.2">
      <c r="B31" s="54"/>
    </row>
    <row r="32" spans="1:25" ht="60" x14ac:dyDescent="0.2">
      <c r="B32" s="7" t="s">
        <v>1</v>
      </c>
      <c r="C32" s="8" t="s">
        <v>2</v>
      </c>
      <c r="D32" s="8" t="s">
        <v>67</v>
      </c>
      <c r="E32" s="8" t="s">
        <v>119</v>
      </c>
      <c r="F32" s="9" t="s">
        <v>71</v>
      </c>
      <c r="G32" s="9" t="s">
        <v>74</v>
      </c>
      <c r="H32" s="9" t="s">
        <v>109</v>
      </c>
      <c r="I32" s="9" t="s">
        <v>72</v>
      </c>
      <c r="J32" s="9" t="s">
        <v>75</v>
      </c>
      <c r="K32" s="9" t="s">
        <v>131</v>
      </c>
    </row>
    <row r="33" spans="1:25" ht="16.5" x14ac:dyDescent="0.2">
      <c r="B33" s="8" t="s">
        <v>6</v>
      </c>
      <c r="C33" s="8" t="s">
        <v>7</v>
      </c>
      <c r="D33" s="8" t="s">
        <v>8</v>
      </c>
      <c r="E33" s="8" t="s">
        <v>9</v>
      </c>
      <c r="F33" s="8" t="s">
        <v>10</v>
      </c>
      <c r="G33" s="8" t="s">
        <v>11</v>
      </c>
      <c r="H33" s="8" t="s">
        <v>12</v>
      </c>
      <c r="I33" s="81" t="s">
        <v>13</v>
      </c>
      <c r="J33" s="81" t="s">
        <v>14</v>
      </c>
      <c r="K33" s="81" t="s">
        <v>15</v>
      </c>
    </row>
    <row r="34" spans="1:25" ht="28.5" x14ac:dyDescent="0.2">
      <c r="A34" s="1">
        <v>1</v>
      </c>
      <c r="B34" s="39" t="s">
        <v>632</v>
      </c>
      <c r="C34" s="41"/>
      <c r="D34" s="41">
        <v>11160000</v>
      </c>
      <c r="E34" s="41">
        <v>11160000</v>
      </c>
      <c r="F34" s="41">
        <f t="shared" ref="F34:H36" si="9">C34</f>
        <v>0</v>
      </c>
      <c r="G34" s="41">
        <f t="shared" si="9"/>
        <v>11160000</v>
      </c>
      <c r="H34" s="41">
        <f t="shared" si="9"/>
        <v>11160000</v>
      </c>
      <c r="I34" s="41"/>
      <c r="J34" s="41"/>
      <c r="K34" s="4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8.5" x14ac:dyDescent="0.2">
      <c r="A35" s="1">
        <v>2</v>
      </c>
      <c r="B35" s="39" t="s">
        <v>631</v>
      </c>
      <c r="C35" s="41">
        <v>290000</v>
      </c>
      <c r="D35" s="41">
        <v>613275</v>
      </c>
      <c r="E35" s="41">
        <v>613275</v>
      </c>
      <c r="F35" s="41">
        <f t="shared" si="9"/>
        <v>290000</v>
      </c>
      <c r="G35" s="41">
        <f t="shared" si="9"/>
        <v>613275</v>
      </c>
      <c r="H35" s="41">
        <f t="shared" si="9"/>
        <v>613275</v>
      </c>
      <c r="I35" s="41"/>
      <c r="J35" s="41"/>
      <c r="K35" s="4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6.5" x14ac:dyDescent="0.2">
      <c r="A36" s="1">
        <v>3</v>
      </c>
      <c r="B36" s="39" t="s">
        <v>274</v>
      </c>
      <c r="C36" s="41"/>
      <c r="D36" s="41"/>
      <c r="E36" s="41"/>
      <c r="F36" s="41">
        <f t="shared" si="9"/>
        <v>0</v>
      </c>
      <c r="G36" s="41">
        <f t="shared" si="9"/>
        <v>0</v>
      </c>
      <c r="H36" s="41">
        <f t="shared" si="9"/>
        <v>0</v>
      </c>
      <c r="I36" s="41"/>
      <c r="J36" s="41"/>
      <c r="K36" s="4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37.5" customHeight="1" x14ac:dyDescent="0.2">
      <c r="A37" s="1">
        <v>4</v>
      </c>
      <c r="B37" s="44" t="s">
        <v>508</v>
      </c>
      <c r="C37" s="45">
        <f>SUM(C34:C36)</f>
        <v>290000</v>
      </c>
      <c r="D37" s="45">
        <f t="shared" ref="D37:K37" si="10">SUM(D34:D36)</f>
        <v>11773275</v>
      </c>
      <c r="E37" s="45">
        <f t="shared" si="10"/>
        <v>11773275</v>
      </c>
      <c r="F37" s="45">
        <f t="shared" si="10"/>
        <v>290000</v>
      </c>
      <c r="G37" s="45">
        <f t="shared" si="10"/>
        <v>11773275</v>
      </c>
      <c r="H37" s="45">
        <f t="shared" si="10"/>
        <v>11773275</v>
      </c>
      <c r="I37" s="45">
        <f t="shared" si="10"/>
        <v>0</v>
      </c>
      <c r="J37" s="45">
        <f t="shared" si="10"/>
        <v>0</v>
      </c>
      <c r="K37" s="45">
        <f t="shared" si="10"/>
        <v>0</v>
      </c>
      <c r="L37" s="47"/>
      <c r="M37" s="47"/>
      <c r="N37" s="47"/>
      <c r="O37" s="47"/>
      <c r="P37" s="47"/>
      <c r="Q37" s="47"/>
      <c r="R37" s="76"/>
      <c r="S37" s="48"/>
      <c r="T37" s="48"/>
      <c r="U37" s="48"/>
      <c r="V37" s="48"/>
      <c r="W37" s="48"/>
      <c r="X37" s="48"/>
      <c r="Y37" s="48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5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view="pageBreakPreview" zoomScale="77" zoomScaleNormal="75" zoomScaleSheetLayoutView="77" workbookViewId="0">
      <selection activeCell="I1" sqref="I1"/>
    </sheetView>
  </sheetViews>
  <sheetFormatPr defaultColWidth="9.140625" defaultRowHeight="12.75" x14ac:dyDescent="0.2"/>
  <cols>
    <col min="1" max="1" width="9.140625" style="1"/>
    <col min="2" max="2" width="73.140625" style="1" customWidth="1"/>
    <col min="3" max="5" width="17.85546875" style="1" customWidth="1"/>
    <col min="6" max="11" width="21.28515625" style="1" customWidth="1"/>
    <col min="12" max="16384" width="9.140625" style="1"/>
  </cols>
  <sheetData>
    <row r="1" spans="1:24" x14ac:dyDescent="0.2">
      <c r="C1" s="5"/>
      <c r="I1" s="124" t="s">
        <v>726</v>
      </c>
      <c r="J1" s="50"/>
    </row>
    <row r="2" spans="1:24" ht="15.75" x14ac:dyDescent="0.25">
      <c r="B2" s="247" t="s">
        <v>634</v>
      </c>
      <c r="I2" s="124"/>
    </row>
    <row r="3" spans="1:24" ht="20.25" x14ac:dyDescent="0.3">
      <c r="B3" s="21"/>
      <c r="I3" s="124" t="s">
        <v>83</v>
      </c>
    </row>
    <row r="4" spans="1:24" ht="60" x14ac:dyDescent="0.2">
      <c r="B4" s="7" t="s">
        <v>1</v>
      </c>
      <c r="C4" s="8" t="s">
        <v>2</v>
      </c>
      <c r="D4" s="8" t="s">
        <v>67</v>
      </c>
      <c r="E4" s="8" t="s">
        <v>132</v>
      </c>
      <c r="F4" s="9" t="s">
        <v>71</v>
      </c>
      <c r="G4" s="9" t="s">
        <v>74</v>
      </c>
      <c r="H4" s="9" t="s">
        <v>133</v>
      </c>
      <c r="I4" s="9" t="s">
        <v>72</v>
      </c>
      <c r="J4" s="9" t="s">
        <v>75</v>
      </c>
      <c r="K4" s="9" t="s">
        <v>110</v>
      </c>
    </row>
    <row r="5" spans="1:24" s="51" customFormat="1" ht="16.5" x14ac:dyDescent="0.2">
      <c r="B5" s="8" t="s">
        <v>6</v>
      </c>
      <c r="C5" s="8" t="s">
        <v>7</v>
      </c>
      <c r="D5" s="8" t="s">
        <v>8</v>
      </c>
      <c r="E5" s="8" t="s">
        <v>9</v>
      </c>
      <c r="F5" s="8" t="s">
        <v>10</v>
      </c>
      <c r="G5" s="8" t="s">
        <v>11</v>
      </c>
      <c r="H5" s="52" t="s">
        <v>12</v>
      </c>
      <c r="I5" s="8" t="s">
        <v>13</v>
      </c>
      <c r="J5" s="8" t="s">
        <v>14</v>
      </c>
      <c r="K5" s="8" t="s">
        <v>15</v>
      </c>
    </row>
    <row r="6" spans="1:24" ht="16.5" x14ac:dyDescent="0.2">
      <c r="A6" s="1">
        <v>1</v>
      </c>
      <c r="B6" s="53" t="s">
        <v>482</v>
      </c>
      <c r="C6" s="31">
        <v>0</v>
      </c>
      <c r="D6" s="31">
        <v>0</v>
      </c>
      <c r="E6" s="31">
        <v>0</v>
      </c>
      <c r="F6" s="31">
        <f t="shared" ref="F6:H10" si="0">C6</f>
        <v>0</v>
      </c>
      <c r="G6" s="31">
        <f t="shared" si="0"/>
        <v>0</v>
      </c>
      <c r="H6" s="31">
        <f t="shared" si="0"/>
        <v>0</v>
      </c>
      <c r="I6" s="31"/>
      <c r="J6" s="31"/>
      <c r="K6" s="3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6.5" x14ac:dyDescent="0.2">
      <c r="A7" s="1">
        <v>2</v>
      </c>
      <c r="B7" s="53" t="s">
        <v>404</v>
      </c>
      <c r="C7" s="31">
        <v>1200000</v>
      </c>
      <c r="D7" s="31">
        <v>742800</v>
      </c>
      <c r="E7" s="31">
        <f>757800+10000+30000</f>
        <v>797800</v>
      </c>
      <c r="F7" s="31">
        <f t="shared" si="0"/>
        <v>1200000</v>
      </c>
      <c r="G7" s="31">
        <f t="shared" si="0"/>
        <v>742800</v>
      </c>
      <c r="H7" s="31">
        <f t="shared" si="0"/>
        <v>797800</v>
      </c>
      <c r="I7" s="31"/>
      <c r="J7" s="31"/>
      <c r="K7" s="3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6.5" x14ac:dyDescent="0.2">
      <c r="A8" s="1">
        <v>3</v>
      </c>
      <c r="B8" s="53" t="s">
        <v>405</v>
      </c>
      <c r="C8" s="31">
        <v>0</v>
      </c>
      <c r="D8" s="31">
        <v>0</v>
      </c>
      <c r="E8" s="31">
        <v>0</v>
      </c>
      <c r="F8" s="31">
        <f t="shared" si="0"/>
        <v>0</v>
      </c>
      <c r="G8" s="31">
        <f t="shared" si="0"/>
        <v>0</v>
      </c>
      <c r="H8" s="31">
        <f t="shared" si="0"/>
        <v>0</v>
      </c>
      <c r="I8" s="31"/>
      <c r="J8" s="31"/>
      <c r="K8" s="3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6.5" x14ac:dyDescent="0.2">
      <c r="A9" s="1">
        <v>4</v>
      </c>
      <c r="B9" s="53" t="s">
        <v>483</v>
      </c>
      <c r="C9" s="31">
        <v>1000000</v>
      </c>
      <c r="D9" s="31">
        <v>2389500</v>
      </c>
      <c r="E9" s="31">
        <f>1230000-10000+120000</f>
        <v>1340000</v>
      </c>
      <c r="F9" s="31">
        <f t="shared" si="0"/>
        <v>1000000</v>
      </c>
      <c r="G9" s="31">
        <f t="shared" si="0"/>
        <v>2389500</v>
      </c>
      <c r="H9" s="31">
        <f t="shared" si="0"/>
        <v>1340000</v>
      </c>
      <c r="I9" s="31"/>
      <c r="J9" s="31"/>
      <c r="K9" s="3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6.5" x14ac:dyDescent="0.2">
      <c r="A10" s="1">
        <v>5</v>
      </c>
      <c r="B10" s="53" t="s">
        <v>484</v>
      </c>
      <c r="C10" s="31"/>
      <c r="D10" s="31">
        <v>120000</v>
      </c>
      <c r="E10" s="31"/>
      <c r="F10" s="31">
        <f t="shared" si="0"/>
        <v>0</v>
      </c>
      <c r="G10" s="31">
        <f t="shared" si="0"/>
        <v>120000</v>
      </c>
      <c r="H10" s="31">
        <f t="shared" si="0"/>
        <v>0</v>
      </c>
      <c r="I10" s="31"/>
      <c r="J10" s="31"/>
      <c r="K10" s="31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45" x14ac:dyDescent="0.2">
      <c r="A11" s="1">
        <v>6</v>
      </c>
      <c r="B11" s="28" t="s">
        <v>555</v>
      </c>
      <c r="C11" s="33">
        <f>SUM(C6:C10)</f>
        <v>2200000</v>
      </c>
      <c r="D11" s="33">
        <f t="shared" ref="D11:K11" si="1">SUM(D6:D10)</f>
        <v>3252300</v>
      </c>
      <c r="E11" s="33">
        <f t="shared" si="1"/>
        <v>2137800</v>
      </c>
      <c r="F11" s="33">
        <f t="shared" si="1"/>
        <v>2200000</v>
      </c>
      <c r="G11" s="33">
        <f t="shared" si="1"/>
        <v>3252300</v>
      </c>
      <c r="H11" s="33">
        <f t="shared" si="1"/>
        <v>2137800</v>
      </c>
      <c r="I11" s="33">
        <f t="shared" si="1"/>
        <v>0</v>
      </c>
      <c r="J11" s="33">
        <f t="shared" si="1"/>
        <v>0</v>
      </c>
      <c r="K11" s="33">
        <f t="shared" si="1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6.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24" ht="16.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4" ht="16.5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24" ht="16.5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4" ht="16.5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6.5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6.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6.5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ht="16.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ht="16.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ht="16.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ht="16.5" x14ac:dyDescent="0.2">
      <c r="B23" s="54"/>
      <c r="E23" s="2"/>
    </row>
    <row r="24" spans="1:12" ht="14.25" x14ac:dyDescent="0.2">
      <c r="B24" s="54"/>
    </row>
    <row r="25" spans="1:12" ht="14.25" x14ac:dyDescent="0.2">
      <c r="B25" s="54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47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view="pageBreakPreview" zoomScale="65" zoomScaleNormal="75" zoomScaleSheetLayoutView="65" workbookViewId="0">
      <selection activeCell="Q1" sqref="Q1"/>
    </sheetView>
  </sheetViews>
  <sheetFormatPr defaultColWidth="9.140625" defaultRowHeight="12.75" x14ac:dyDescent="0.2"/>
  <cols>
    <col min="1" max="1" width="7.28515625" style="1" customWidth="1"/>
    <col min="2" max="2" width="50" style="15" customWidth="1"/>
    <col min="3" max="3" width="26.85546875" style="5" customWidth="1"/>
    <col min="4" max="8" width="19.28515625" style="5" customWidth="1"/>
    <col min="9" max="14" width="17.28515625" style="5" customWidth="1"/>
    <col min="15" max="15" width="19.28515625" style="5" customWidth="1"/>
    <col min="16" max="17" width="18.7109375" style="5" customWidth="1"/>
    <col min="18" max="20" width="19.28515625" style="5" customWidth="1"/>
    <col min="21" max="16384" width="9.140625" style="1"/>
  </cols>
  <sheetData>
    <row r="1" spans="1:20" ht="27.75" x14ac:dyDescent="0.4">
      <c r="B1" s="4"/>
      <c r="Q1" s="124" t="s">
        <v>725</v>
      </c>
      <c r="S1" s="1"/>
    </row>
    <row r="2" spans="1:20" ht="27.75" x14ac:dyDescent="0.4">
      <c r="B2" s="4"/>
      <c r="Q2" s="124"/>
    </row>
    <row r="3" spans="1:20" ht="20.25" x14ac:dyDescent="0.3">
      <c r="B3" s="254" t="s">
        <v>560</v>
      </c>
      <c r="Q3" s="124" t="s">
        <v>276</v>
      </c>
    </row>
    <row r="4" spans="1:20" ht="20.25" x14ac:dyDescent="0.3">
      <c r="B4" s="6"/>
    </row>
    <row r="5" spans="1:20" ht="79.5" customHeight="1" x14ac:dyDescent="0.2">
      <c r="B5" s="7" t="s">
        <v>1</v>
      </c>
      <c r="C5" s="8" t="s">
        <v>2</v>
      </c>
      <c r="D5" s="8" t="s">
        <v>67</v>
      </c>
      <c r="E5" s="8" t="s">
        <v>105</v>
      </c>
      <c r="F5" s="8" t="s">
        <v>66</v>
      </c>
      <c r="G5" s="8" t="s">
        <v>68</v>
      </c>
      <c r="H5" s="8" t="s">
        <v>106</v>
      </c>
      <c r="I5" s="8" t="s">
        <v>3</v>
      </c>
      <c r="J5" s="8" t="s">
        <v>69</v>
      </c>
      <c r="K5" s="8" t="s">
        <v>107</v>
      </c>
      <c r="L5" s="8" t="s">
        <v>73</v>
      </c>
      <c r="M5" s="8" t="s">
        <v>70</v>
      </c>
      <c r="N5" s="8" t="s">
        <v>108</v>
      </c>
      <c r="O5" s="9" t="s">
        <v>4</v>
      </c>
      <c r="P5" s="9" t="s">
        <v>5</v>
      </c>
      <c r="Q5" s="9" t="s">
        <v>141</v>
      </c>
      <c r="R5" s="9" t="s">
        <v>71</v>
      </c>
      <c r="S5" s="9" t="s">
        <v>74</v>
      </c>
      <c r="T5" s="9" t="s">
        <v>140</v>
      </c>
    </row>
    <row r="6" spans="1:20" ht="14.25" x14ac:dyDescent="0.2">
      <c r="B6" s="24" t="s">
        <v>6</v>
      </c>
      <c r="C6" s="8" t="s">
        <v>7</v>
      </c>
      <c r="D6" s="24" t="s">
        <v>8</v>
      </c>
      <c r="E6" s="24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  <c r="K6" s="8" t="s">
        <v>15</v>
      </c>
      <c r="L6" s="8" t="s">
        <v>16</v>
      </c>
      <c r="M6" s="8" t="s">
        <v>17</v>
      </c>
      <c r="N6" s="8" t="s">
        <v>18</v>
      </c>
      <c r="O6" s="8" t="s">
        <v>77</v>
      </c>
      <c r="P6" s="8" t="s">
        <v>78</v>
      </c>
      <c r="Q6" s="8" t="s">
        <v>111</v>
      </c>
      <c r="R6" s="8" t="s">
        <v>112</v>
      </c>
      <c r="S6" s="8" t="s">
        <v>113</v>
      </c>
      <c r="T6" s="8" t="s">
        <v>114</v>
      </c>
    </row>
    <row r="7" spans="1:20" ht="14.25" x14ac:dyDescent="0.2">
      <c r="A7" s="1">
        <v>1</v>
      </c>
      <c r="B7" s="17" t="s">
        <v>134</v>
      </c>
      <c r="C7" s="77">
        <v>4</v>
      </c>
      <c r="D7" s="77">
        <v>4</v>
      </c>
      <c r="E7" s="77">
        <v>4</v>
      </c>
      <c r="F7" s="77">
        <v>14</v>
      </c>
      <c r="G7" s="77">
        <v>14</v>
      </c>
      <c r="H7" s="77">
        <v>14</v>
      </c>
      <c r="I7" s="77">
        <v>4</v>
      </c>
      <c r="J7" s="77">
        <v>3</v>
      </c>
      <c r="K7" s="77">
        <v>3</v>
      </c>
      <c r="L7" s="77">
        <v>14</v>
      </c>
      <c r="M7" s="77">
        <v>14</v>
      </c>
      <c r="N7" s="77">
        <v>14</v>
      </c>
      <c r="O7" s="77">
        <f>C7+F7+I7+L7</f>
        <v>36</v>
      </c>
      <c r="P7" s="77">
        <f t="shared" ref="O7:Q8" si="0">D7+G7+J7+M7</f>
        <v>35</v>
      </c>
      <c r="Q7" s="77">
        <f t="shared" si="0"/>
        <v>35</v>
      </c>
      <c r="R7" s="77">
        <f>C7+F7+I7+L7</f>
        <v>36</v>
      </c>
      <c r="S7" s="77">
        <f>P7</f>
        <v>35</v>
      </c>
      <c r="T7" s="77">
        <f>Q7</f>
        <v>35</v>
      </c>
    </row>
    <row r="8" spans="1:20" ht="14.25" x14ac:dyDescent="0.2">
      <c r="A8" s="1">
        <v>2</v>
      </c>
      <c r="B8" s="17" t="s">
        <v>135</v>
      </c>
      <c r="C8" s="77">
        <v>1</v>
      </c>
      <c r="D8" s="77">
        <v>1</v>
      </c>
      <c r="E8" s="77">
        <v>1</v>
      </c>
      <c r="F8" s="77">
        <v>0</v>
      </c>
      <c r="G8" s="77">
        <v>0</v>
      </c>
      <c r="H8" s="77">
        <v>0</v>
      </c>
      <c r="I8" s="77">
        <v>21</v>
      </c>
      <c r="J8" s="77">
        <v>20</v>
      </c>
      <c r="K8" s="77">
        <v>20</v>
      </c>
      <c r="L8" s="77">
        <v>4</v>
      </c>
      <c r="M8" s="77">
        <v>4</v>
      </c>
      <c r="N8" s="77">
        <v>4</v>
      </c>
      <c r="O8" s="77">
        <f t="shared" si="0"/>
        <v>26</v>
      </c>
      <c r="P8" s="77">
        <f t="shared" si="0"/>
        <v>25</v>
      </c>
      <c r="Q8" s="77">
        <f t="shared" si="0"/>
        <v>25</v>
      </c>
      <c r="R8" s="77">
        <f>C8+F8+I8+L8</f>
        <v>26</v>
      </c>
      <c r="S8" s="77">
        <f>P8</f>
        <v>25</v>
      </c>
      <c r="T8" s="77">
        <f>Q8</f>
        <v>25</v>
      </c>
    </row>
    <row r="9" spans="1:20" s="18" customFormat="1" ht="15" x14ac:dyDescent="0.2">
      <c r="A9" s="1">
        <v>3</v>
      </c>
      <c r="B9" s="78" t="s">
        <v>94</v>
      </c>
      <c r="C9" s="130">
        <f>SUM(C7:C8)</f>
        <v>5</v>
      </c>
      <c r="D9" s="130">
        <f t="shared" ref="D9:E9" si="1">SUM(D7:D8)</f>
        <v>5</v>
      </c>
      <c r="E9" s="130">
        <f t="shared" si="1"/>
        <v>5</v>
      </c>
      <c r="F9" s="130">
        <f t="shared" ref="F9:I9" si="2">SUM(F7:F8)</f>
        <v>14</v>
      </c>
      <c r="G9" s="130">
        <f t="shared" si="2"/>
        <v>14</v>
      </c>
      <c r="H9" s="130">
        <f t="shared" si="2"/>
        <v>14</v>
      </c>
      <c r="I9" s="130">
        <f t="shared" si="2"/>
        <v>25</v>
      </c>
      <c r="J9" s="130">
        <f t="shared" ref="J9" si="3">SUM(J7:J8)</f>
        <v>23</v>
      </c>
      <c r="K9" s="130">
        <f t="shared" ref="K9" si="4">SUM(K7:K8)</f>
        <v>23</v>
      </c>
      <c r="L9" s="130">
        <f t="shared" ref="L9:M9" si="5">SUM(L7:L8)</f>
        <v>18</v>
      </c>
      <c r="M9" s="130">
        <f t="shared" si="5"/>
        <v>18</v>
      </c>
      <c r="N9" s="130">
        <f t="shared" ref="N9" si="6">SUM(N7:N8)</f>
        <v>18</v>
      </c>
      <c r="O9" s="82">
        <f t="shared" ref="O9:T9" si="7">SUM(O7:O8)</f>
        <v>62</v>
      </c>
      <c r="P9" s="82">
        <f t="shared" si="7"/>
        <v>60</v>
      </c>
      <c r="Q9" s="82">
        <f t="shared" si="7"/>
        <v>60</v>
      </c>
      <c r="R9" s="82">
        <f t="shared" si="7"/>
        <v>62</v>
      </c>
      <c r="S9" s="82">
        <f t="shared" si="7"/>
        <v>60</v>
      </c>
      <c r="T9" s="82">
        <f t="shared" si="7"/>
        <v>60</v>
      </c>
    </row>
    <row r="10" spans="1:20" s="18" customFormat="1" ht="38.25" x14ac:dyDescent="0.2">
      <c r="B10" s="79"/>
      <c r="C10" s="20" t="s">
        <v>406</v>
      </c>
      <c r="D10" s="20" t="s">
        <v>406</v>
      </c>
      <c r="E10" s="20" t="s">
        <v>406</v>
      </c>
      <c r="F10" s="5" t="s">
        <v>136</v>
      </c>
      <c r="G10" s="5" t="s">
        <v>136</v>
      </c>
      <c r="H10" s="5" t="s">
        <v>136</v>
      </c>
      <c r="I10" s="5" t="s">
        <v>137</v>
      </c>
      <c r="J10" s="5" t="s">
        <v>137</v>
      </c>
      <c r="K10" s="5" t="s">
        <v>137</v>
      </c>
      <c r="L10" s="15" t="s">
        <v>642</v>
      </c>
      <c r="M10" s="15" t="s">
        <v>642</v>
      </c>
      <c r="N10" s="15" t="s">
        <v>642</v>
      </c>
      <c r="O10" s="80"/>
      <c r="P10" s="80"/>
      <c r="Q10" s="80"/>
      <c r="R10" s="80"/>
      <c r="S10" s="80"/>
      <c r="T10" s="80"/>
    </row>
    <row r="11" spans="1:20" s="5" customFormat="1" ht="15" x14ac:dyDescent="0.2">
      <c r="A11" s="1"/>
      <c r="B11" s="19"/>
      <c r="C11" s="5" t="s">
        <v>275</v>
      </c>
      <c r="D11" s="5" t="s">
        <v>275</v>
      </c>
      <c r="E11" s="5" t="s">
        <v>275</v>
      </c>
      <c r="F11" s="5" t="s">
        <v>138</v>
      </c>
      <c r="G11" s="5" t="s">
        <v>138</v>
      </c>
      <c r="H11" s="5" t="s">
        <v>138</v>
      </c>
      <c r="I11" s="5" t="s">
        <v>139</v>
      </c>
      <c r="J11" s="5" t="s">
        <v>139</v>
      </c>
      <c r="K11" s="5" t="s">
        <v>139</v>
      </c>
      <c r="L11" s="5" t="s">
        <v>643</v>
      </c>
      <c r="M11" s="5" t="s">
        <v>643</v>
      </c>
      <c r="N11" s="5" t="s">
        <v>643</v>
      </c>
    </row>
    <row r="12" spans="1:20" s="5" customFormat="1" ht="15" x14ac:dyDescent="0.2">
      <c r="A12" s="1"/>
      <c r="B12" s="19"/>
      <c r="C12" s="5" t="s">
        <v>485</v>
      </c>
      <c r="D12" s="5" t="s">
        <v>485</v>
      </c>
      <c r="E12" s="5" t="s">
        <v>485</v>
      </c>
      <c r="F12" s="5" t="s">
        <v>636</v>
      </c>
      <c r="G12" s="5" t="s">
        <v>636</v>
      </c>
      <c r="H12" s="5" t="s">
        <v>636</v>
      </c>
      <c r="I12" s="5" t="s">
        <v>509</v>
      </c>
      <c r="J12" s="5" t="s">
        <v>509</v>
      </c>
      <c r="K12" s="5" t="s">
        <v>509</v>
      </c>
      <c r="L12" s="5" t="s">
        <v>644</v>
      </c>
      <c r="M12" s="5" t="s">
        <v>644</v>
      </c>
      <c r="N12" s="5" t="s">
        <v>644</v>
      </c>
    </row>
    <row r="13" spans="1:20" s="5" customFormat="1" ht="15" x14ac:dyDescent="0.2">
      <c r="A13" s="1"/>
      <c r="B13" s="19"/>
      <c r="C13" s="20" t="s">
        <v>559</v>
      </c>
      <c r="D13" s="20" t="s">
        <v>559</v>
      </c>
      <c r="E13" s="20" t="s">
        <v>559</v>
      </c>
      <c r="F13" s="5" t="s">
        <v>637</v>
      </c>
      <c r="G13" s="5" t="s">
        <v>637</v>
      </c>
      <c r="H13" s="5" t="s">
        <v>637</v>
      </c>
      <c r="I13" s="5" t="s">
        <v>556</v>
      </c>
      <c r="L13" s="15" t="s">
        <v>645</v>
      </c>
      <c r="M13" s="15" t="s">
        <v>645</v>
      </c>
      <c r="N13" s="15" t="s">
        <v>645</v>
      </c>
    </row>
    <row r="14" spans="1:20" s="5" customFormat="1" ht="25.5" x14ac:dyDescent="0.2">
      <c r="A14" s="1"/>
      <c r="B14" s="19"/>
      <c r="C14" s="20" t="s">
        <v>635</v>
      </c>
      <c r="D14" s="20" t="s">
        <v>635</v>
      </c>
      <c r="E14" s="20" t="s">
        <v>635</v>
      </c>
      <c r="F14" s="5" t="s">
        <v>638</v>
      </c>
      <c r="G14" s="5" t="s">
        <v>638</v>
      </c>
      <c r="H14" s="5" t="s">
        <v>638</v>
      </c>
      <c r="I14" s="20" t="s">
        <v>408</v>
      </c>
      <c r="J14" s="20" t="s">
        <v>408</v>
      </c>
      <c r="K14" s="20" t="s">
        <v>408</v>
      </c>
      <c r="L14" s="15" t="s">
        <v>646</v>
      </c>
      <c r="M14" s="15" t="s">
        <v>646</v>
      </c>
      <c r="N14" s="15" t="s">
        <v>646</v>
      </c>
    </row>
    <row r="15" spans="1:20" s="5" customFormat="1" ht="25.5" x14ac:dyDescent="0.2">
      <c r="A15" s="1"/>
      <c r="B15" s="19"/>
      <c r="C15" s="20"/>
      <c r="D15" s="20"/>
      <c r="E15" s="20"/>
      <c r="F15" s="5" t="s">
        <v>639</v>
      </c>
      <c r="G15" s="5" t="s">
        <v>639</v>
      </c>
      <c r="H15" s="5" t="s">
        <v>639</v>
      </c>
      <c r="I15" s="20" t="s">
        <v>557</v>
      </c>
      <c r="J15" s="20" t="s">
        <v>557</v>
      </c>
      <c r="K15" s="20" t="s">
        <v>557</v>
      </c>
      <c r="L15" s="1" t="s">
        <v>647</v>
      </c>
      <c r="M15" s="1" t="s">
        <v>647</v>
      </c>
      <c r="N15" s="1" t="s">
        <v>647</v>
      </c>
    </row>
    <row r="16" spans="1:20" ht="36" customHeight="1" x14ac:dyDescent="0.2">
      <c r="B16" s="19"/>
      <c r="F16" s="20" t="s">
        <v>407</v>
      </c>
      <c r="G16" s="20" t="s">
        <v>407</v>
      </c>
      <c r="H16" s="20" t="s">
        <v>407</v>
      </c>
      <c r="I16" s="20" t="s">
        <v>510</v>
      </c>
      <c r="J16" s="20" t="s">
        <v>510</v>
      </c>
      <c r="K16" s="20" t="s">
        <v>510</v>
      </c>
      <c r="L16" s="15" t="s">
        <v>648</v>
      </c>
      <c r="M16" s="15" t="s">
        <v>648</v>
      </c>
      <c r="N16" s="15" t="s">
        <v>648</v>
      </c>
    </row>
    <row r="17" spans="2:14" ht="38.25" x14ac:dyDescent="0.2">
      <c r="B17" s="19"/>
      <c r="F17" s="5" t="s">
        <v>371</v>
      </c>
      <c r="G17" s="5" t="s">
        <v>371</v>
      </c>
      <c r="H17" s="5" t="s">
        <v>371</v>
      </c>
      <c r="I17" s="20" t="s">
        <v>558</v>
      </c>
      <c r="J17" s="20" t="s">
        <v>640</v>
      </c>
      <c r="K17" s="20" t="s">
        <v>640</v>
      </c>
      <c r="L17" s="20" t="s">
        <v>649</v>
      </c>
      <c r="M17" s="20" t="s">
        <v>649</v>
      </c>
      <c r="N17" s="20" t="s">
        <v>649</v>
      </c>
    </row>
    <row r="18" spans="2:14" ht="15" x14ac:dyDescent="0.2">
      <c r="B18" s="19"/>
      <c r="C18" s="20"/>
      <c r="I18" s="5" t="s">
        <v>409</v>
      </c>
      <c r="J18" s="5" t="s">
        <v>641</v>
      </c>
      <c r="K18" s="5" t="s">
        <v>641</v>
      </c>
      <c r="L18" s="5" t="s">
        <v>650</v>
      </c>
      <c r="M18" s="5" t="s">
        <v>650</v>
      </c>
      <c r="N18" s="5" t="s">
        <v>650</v>
      </c>
    </row>
    <row r="19" spans="2:14" ht="15" x14ac:dyDescent="0.2">
      <c r="B19" s="19"/>
      <c r="C19" s="20"/>
      <c r="D19" s="20"/>
      <c r="E19" s="20"/>
    </row>
    <row r="20" spans="2:14" ht="15" x14ac:dyDescent="0.2">
      <c r="B20" s="19"/>
    </row>
    <row r="21" spans="2:14" ht="15" x14ac:dyDescent="0.2">
      <c r="B21" s="19"/>
    </row>
    <row r="22" spans="2:14" ht="15" x14ac:dyDescent="0.2">
      <c r="B22" s="19"/>
    </row>
    <row r="23" spans="2:14" ht="15" x14ac:dyDescent="0.2">
      <c r="B23" s="19"/>
    </row>
    <row r="24" spans="2:14" ht="15" x14ac:dyDescent="0.2">
      <c r="B24" s="19"/>
    </row>
    <row r="25" spans="2:14" ht="15" x14ac:dyDescent="0.2">
      <c r="B25" s="19"/>
    </row>
    <row r="26" spans="2:14" ht="15" x14ac:dyDescent="0.2">
      <c r="B26" s="19"/>
    </row>
    <row r="27" spans="2:14" ht="15" x14ac:dyDescent="0.2">
      <c r="B27" s="19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scale="33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18</vt:i4>
      </vt:variant>
      <vt:variant>
        <vt:lpstr>Névvel ellátott tartományok</vt:lpstr>
      </vt:variant>
      <vt:variant>
        <vt:i4>8</vt:i4>
      </vt:variant>
    </vt:vector>
  </HeadingPairs>
  <TitlesOfParts>
    <vt:vector size="26" baseType="lpstr">
      <vt:lpstr>1 bevétel-kiadás</vt:lpstr>
      <vt:lpstr>2 helyi adó bev.</vt:lpstr>
      <vt:lpstr>3 tám.ért. bev-kiad.</vt:lpstr>
      <vt:lpstr>4 ktgvetési tám. bev.</vt:lpstr>
      <vt:lpstr>5 EU-s pr. bev-kiad.</vt:lpstr>
      <vt:lpstr>6 Ber-Felúj. kiad.</vt:lpstr>
      <vt:lpstr>7 átadott-átvett pénzeszk.</vt:lpstr>
      <vt:lpstr>8 ellátottak jutt.</vt:lpstr>
      <vt:lpstr>9 létszám</vt:lpstr>
      <vt:lpstr>10. Közvetett tám.</vt:lpstr>
      <vt:lpstr>11 ktgvetési mérleg</vt:lpstr>
      <vt:lpstr>12 Ei.felh.t., Pénzeszk.vált.</vt:lpstr>
      <vt:lpstr>13 Pénzm.kimutatás</vt:lpstr>
      <vt:lpstr>14 Eredménykim.</vt:lpstr>
      <vt:lpstr>15 Vagyonkim.</vt:lpstr>
      <vt:lpstr>16 Gördülő terv</vt:lpstr>
      <vt:lpstr>17 Közös hiv.fenntartás</vt:lpstr>
      <vt:lpstr>Munka1</vt:lpstr>
      <vt:lpstr>'1 bevétel-kiadás'!Nyomtatási_terület</vt:lpstr>
      <vt:lpstr>'13 Pénzm.kimutatás'!Nyomtatási_terület</vt:lpstr>
      <vt:lpstr>'15 Vagyonkim.'!Nyomtatási_terület</vt:lpstr>
      <vt:lpstr>'17 Közös hiv.fenntartás'!Nyomtatási_terület</vt:lpstr>
      <vt:lpstr>'3 tám.ért. bev-kiad.'!Nyomtatási_terület</vt:lpstr>
      <vt:lpstr>'6 Ber-Felúj. kiad.'!Nyomtatási_terület</vt:lpstr>
      <vt:lpstr>'7 átadott-átvett pénzeszk.'!Nyomtatási_terület</vt:lpstr>
      <vt:lpstr>'8 ellátottak jutt.'!Nyomtatási_terület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pugy</dc:creator>
  <cp:lastModifiedBy>Báró Béla jegyző</cp:lastModifiedBy>
  <cp:lastPrinted>2023-03-28T09:48:00Z</cp:lastPrinted>
  <dcterms:created xsi:type="dcterms:W3CDTF">2013-02-08T06:30:04Z</dcterms:created>
  <dcterms:modified xsi:type="dcterms:W3CDTF">2025-05-15T08:43:40Z</dcterms:modified>
</cp:coreProperties>
</file>