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ltségvetés és Ei.mód. 2025\2025. évi költségvetési rendelet 1.sz. módosítása\"/>
    </mc:Choice>
  </mc:AlternateContent>
  <xr:revisionPtr revIDLastSave="0" documentId="13_ncr:1_{A68A799F-BF94-4AFA-8913-4C0EE72D6733}" xr6:coauthVersionLast="47" xr6:coauthVersionMax="47" xr10:uidLastSave="{00000000-0000-0000-0000-000000000000}"/>
  <bookViews>
    <workbookView xWindow="-120" yWindow="-120" windowWidth="24240" windowHeight="13140" tabRatio="808" xr2:uid="{00000000-000D-0000-FFFF-FFFF00000000}"/>
  </bookViews>
  <sheets>
    <sheet name="11 ktgvetési mérleg" sheetId="11" r:id="rId1"/>
    <sheet name="1 bevétel-kiadás" sheetId="1" r:id="rId2"/>
    <sheet name="2 helyi adó bev." sheetId="2" r:id="rId3"/>
    <sheet name="3 tám.ért. bev." sheetId="3" r:id="rId4"/>
    <sheet name="4 ktgvetési tám. bev." sheetId="4" r:id="rId5"/>
    <sheet name="5 EU-s pr. bev-kiad." sheetId="5" r:id="rId6"/>
    <sheet name="6 Ber-Felúj. kiad." sheetId="6" r:id="rId7"/>
    <sheet name="7 átadott pénzeszk." sheetId="7" r:id="rId8"/>
    <sheet name="8 ellátotak jutt." sheetId="8" r:id="rId9"/>
    <sheet name="9 létszám" sheetId="9" r:id="rId10"/>
    <sheet name="10 közvetett tám-ok kiad." sheetId="14" r:id="rId11"/>
    <sheet name="12 EI felh.terv" sheetId="12" r:id="rId12"/>
    <sheet name="Munka1" sheetId="13" r:id="rId13"/>
  </sheets>
  <definedNames>
    <definedName name="_xlnm.Print_Area" localSheetId="1">'1 bevétel-kiadás'!$A$1:$P$67</definedName>
    <definedName name="_xlnm.Print_Area" localSheetId="10">'10 közvetett tám-ok kiad.'!$A$1:$E$32</definedName>
    <definedName name="_xlnm.Print_Area" localSheetId="0">'11 ktgvetési mérleg'!$A$1:$G$33</definedName>
    <definedName name="_xlnm.Print_Area" localSheetId="11">'12 EI felh.terv'!$A$1:$O$23</definedName>
    <definedName name="_xlnm.Print_Area" localSheetId="2">'2 helyi adó bev.'!$A$1:$J$13</definedName>
    <definedName name="_xlnm.Print_Area" localSheetId="3">'3 tám.ért. bev.'!$A$1:$J$29</definedName>
    <definedName name="_xlnm.Print_Area" localSheetId="4">'4 ktgvetési tám. bev.'!$A$1:$F$17</definedName>
    <definedName name="_xlnm.Print_Area" localSheetId="5">'5 EU-s pr. bev-kiad.'!$A$1:$F$10</definedName>
    <definedName name="_xlnm.Print_Area" localSheetId="6">'6 Ber-Felúj. kiad.'!$A$1:$N$66</definedName>
    <definedName name="_xlnm.Print_Area" localSheetId="7">'7 átadott pénzeszk.'!$A$1:$H$25</definedName>
    <definedName name="_xlnm.Print_Area" localSheetId="8">'8 ellátotak jutt.'!$A$1:$H$13</definedName>
  </definedNames>
  <calcPr calcId="181029"/>
</workbook>
</file>

<file path=xl/calcChain.xml><?xml version="1.0" encoding="utf-8"?>
<calcChain xmlns="http://schemas.openxmlformats.org/spreadsheetml/2006/main">
  <c r="I52" i="6" l="1"/>
  <c r="K52" i="6"/>
  <c r="J52" i="6"/>
  <c r="M52" i="6"/>
  <c r="J16" i="6"/>
  <c r="M16" i="6"/>
  <c r="M12" i="6"/>
  <c r="K12" i="6"/>
  <c r="J12" i="6"/>
  <c r="I12" i="6"/>
  <c r="F15" i="4"/>
  <c r="E15" i="4"/>
  <c r="F14" i="4"/>
  <c r="E14" i="4"/>
  <c r="F13" i="4"/>
  <c r="E13" i="4"/>
  <c r="D51" i="1"/>
  <c r="D10" i="3"/>
  <c r="C10" i="3"/>
  <c r="G17" i="11"/>
  <c r="F17" i="11"/>
  <c r="O47" i="1"/>
  <c r="L47" i="1"/>
  <c r="K47" i="1"/>
  <c r="M47" i="1" s="1"/>
  <c r="D14" i="1"/>
  <c r="C51" i="1"/>
  <c r="I31" i="6"/>
  <c r="J31" i="6"/>
  <c r="K31" i="6"/>
  <c r="M31" i="6"/>
  <c r="I32" i="6"/>
  <c r="J32" i="6"/>
  <c r="K32" i="6"/>
  <c r="M32" i="6"/>
  <c r="I33" i="6"/>
  <c r="J33" i="6"/>
  <c r="K33" i="6"/>
  <c r="M33" i="6"/>
  <c r="K54" i="1"/>
  <c r="C8" i="4" l="1"/>
  <c r="C14" i="1"/>
  <c r="C20" i="6" l="1"/>
  <c r="C15" i="6"/>
  <c r="C19" i="6"/>
  <c r="C43" i="6" l="1"/>
  <c r="I50" i="6"/>
  <c r="J50" i="6"/>
  <c r="K50" i="6"/>
  <c r="M50" i="6"/>
  <c r="I51" i="6"/>
  <c r="J51" i="6"/>
  <c r="K51" i="6"/>
  <c r="M51" i="6"/>
  <c r="E42" i="6"/>
  <c r="I35" i="6"/>
  <c r="H34" i="6"/>
  <c r="J34" i="6" s="1"/>
  <c r="J35" i="6"/>
  <c r="J36" i="6"/>
  <c r="J37" i="6"/>
  <c r="G37" i="6"/>
  <c r="K37" i="6" s="1"/>
  <c r="G36" i="6"/>
  <c r="I36" i="6" s="1"/>
  <c r="G35" i="6"/>
  <c r="K35" i="6" s="1"/>
  <c r="G34" i="6"/>
  <c r="I34" i="6" s="1"/>
  <c r="D19" i="6"/>
  <c r="D49" i="6"/>
  <c r="C49" i="6"/>
  <c r="C55" i="6" s="1"/>
  <c r="D11" i="4"/>
  <c r="D16" i="4" s="1"/>
  <c r="C11" i="4"/>
  <c r="C16" i="4" s="1"/>
  <c r="C50" i="1"/>
  <c r="G42" i="6" l="1"/>
  <c r="I37" i="6"/>
  <c r="M34" i="6"/>
  <c r="K34" i="6"/>
  <c r="M37" i="6"/>
  <c r="M36" i="6"/>
  <c r="K36" i="6"/>
  <c r="M35" i="6"/>
  <c r="M49" i="6"/>
  <c r="K49" i="6"/>
  <c r="J49" i="6"/>
  <c r="I49" i="6"/>
  <c r="P11" i="9"/>
  <c r="N11" i="9"/>
  <c r="J11" i="9"/>
  <c r="I11" i="9"/>
  <c r="H11" i="9"/>
  <c r="G11" i="9"/>
  <c r="F11" i="9"/>
  <c r="E11" i="9"/>
  <c r="D11" i="9"/>
  <c r="C11" i="9"/>
  <c r="M10" i="9"/>
  <c r="L10" i="9"/>
  <c r="O10" i="9" s="1"/>
  <c r="K10" i="9"/>
  <c r="M9" i="9"/>
  <c r="L9" i="9"/>
  <c r="K9" i="9"/>
  <c r="L11" i="9" l="1"/>
  <c r="K11" i="9"/>
  <c r="M11" i="9"/>
  <c r="O9" i="9"/>
  <c r="O11" i="9" s="1"/>
  <c r="D11" i="11" l="1"/>
  <c r="C11" i="11"/>
  <c r="N21" i="12" l="1"/>
  <c r="M21" i="12"/>
  <c r="L21" i="12"/>
  <c r="K21" i="12"/>
  <c r="J21" i="12"/>
  <c r="I21" i="12"/>
  <c r="H21" i="12"/>
  <c r="G21" i="12"/>
  <c r="F21" i="12"/>
  <c r="E21" i="12"/>
  <c r="D21" i="12"/>
  <c r="C21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M18" i="6"/>
  <c r="M20" i="6"/>
  <c r="M15" i="6"/>
  <c r="M19" i="6"/>
  <c r="M14" i="6"/>
  <c r="M11" i="6"/>
  <c r="M13" i="6"/>
  <c r="M17" i="6"/>
  <c r="M21" i="6"/>
  <c r="M22" i="6"/>
  <c r="M23" i="6"/>
  <c r="M24" i="6"/>
  <c r="M25" i="6"/>
  <c r="M26" i="6"/>
  <c r="M27" i="6"/>
  <c r="M28" i="6"/>
  <c r="M29" i="6"/>
  <c r="M30" i="6"/>
  <c r="M38" i="6"/>
  <c r="M39" i="6"/>
  <c r="M40" i="6"/>
  <c r="M41" i="6"/>
  <c r="K18" i="6"/>
  <c r="K20" i="6"/>
  <c r="K15" i="6"/>
  <c r="K19" i="6"/>
  <c r="K14" i="6"/>
  <c r="K11" i="6"/>
  <c r="K13" i="6"/>
  <c r="K17" i="6"/>
  <c r="K21" i="6"/>
  <c r="K22" i="6"/>
  <c r="K23" i="6"/>
  <c r="K24" i="6"/>
  <c r="K25" i="6"/>
  <c r="K26" i="6"/>
  <c r="K27" i="6"/>
  <c r="K28" i="6"/>
  <c r="K29" i="6"/>
  <c r="K30" i="6"/>
  <c r="K38" i="6"/>
  <c r="K39" i="6"/>
  <c r="K40" i="6"/>
  <c r="J18" i="6"/>
  <c r="J20" i="6"/>
  <c r="J15" i="6"/>
  <c r="J19" i="6"/>
  <c r="J14" i="6"/>
  <c r="J11" i="6"/>
  <c r="J13" i="6"/>
  <c r="J17" i="6"/>
  <c r="J21" i="6"/>
  <c r="J22" i="6"/>
  <c r="J23" i="6"/>
  <c r="J24" i="6"/>
  <c r="J25" i="6"/>
  <c r="J26" i="6"/>
  <c r="J27" i="6"/>
  <c r="J28" i="6"/>
  <c r="J29" i="6"/>
  <c r="J30" i="6"/>
  <c r="J38" i="6"/>
  <c r="J39" i="6"/>
  <c r="J40" i="6"/>
  <c r="I18" i="6"/>
  <c r="I20" i="6"/>
  <c r="I15" i="6"/>
  <c r="I19" i="6"/>
  <c r="I14" i="6"/>
  <c r="I11" i="6"/>
  <c r="I13" i="6"/>
  <c r="I17" i="6"/>
  <c r="I21" i="6"/>
  <c r="I22" i="6"/>
  <c r="I23" i="6"/>
  <c r="I24" i="6"/>
  <c r="I25" i="6"/>
  <c r="I26" i="6"/>
  <c r="I27" i="6"/>
  <c r="I28" i="6"/>
  <c r="I29" i="6"/>
  <c r="I30" i="6"/>
  <c r="I38" i="6"/>
  <c r="I39" i="6"/>
  <c r="I40" i="6"/>
  <c r="I41" i="6"/>
  <c r="I48" i="6"/>
  <c r="I54" i="6"/>
  <c r="D43" i="6"/>
  <c r="L43" i="6"/>
  <c r="N43" i="6"/>
  <c r="M54" i="6"/>
  <c r="J54" i="6"/>
  <c r="G20" i="3" l="1"/>
  <c r="G21" i="3"/>
  <c r="G22" i="3"/>
  <c r="G23" i="3"/>
  <c r="G24" i="3"/>
  <c r="G25" i="3"/>
  <c r="O62" i="1" l="1"/>
  <c r="M62" i="1"/>
  <c r="L62" i="1"/>
  <c r="G30" i="11" s="1"/>
  <c r="K62" i="1"/>
  <c r="F30" i="11" s="1"/>
  <c r="K54" i="6" l="1"/>
  <c r="F9" i="7" l="1"/>
  <c r="H9" i="7"/>
  <c r="D9" i="5"/>
  <c r="C9" i="5"/>
  <c r="D56" i="6" l="1"/>
  <c r="I10" i="6"/>
  <c r="D24" i="3"/>
  <c r="D25" i="3"/>
  <c r="O26" i="1"/>
  <c r="M26" i="1"/>
  <c r="L26" i="1"/>
  <c r="D23" i="11" s="1"/>
  <c r="K26" i="1"/>
  <c r="C23" i="11" s="1"/>
  <c r="D12" i="2" l="1"/>
  <c r="J26" i="3" l="1"/>
  <c r="H26" i="3"/>
  <c r="F26" i="3"/>
  <c r="E26" i="3"/>
  <c r="D26" i="3"/>
  <c r="C26" i="3"/>
  <c r="I25" i="3"/>
  <c r="I24" i="3"/>
  <c r="I23" i="3"/>
  <c r="I22" i="3"/>
  <c r="I21" i="3"/>
  <c r="I20" i="3"/>
  <c r="I19" i="3"/>
  <c r="G19" i="3"/>
  <c r="J13" i="3"/>
  <c r="H13" i="3"/>
  <c r="F13" i="3"/>
  <c r="E13" i="3"/>
  <c r="D13" i="3"/>
  <c r="C13" i="3"/>
  <c r="I12" i="3"/>
  <c r="G12" i="3"/>
  <c r="I11" i="3"/>
  <c r="G11" i="3"/>
  <c r="I10" i="3"/>
  <c r="G10" i="3"/>
  <c r="I9" i="3"/>
  <c r="G9" i="3"/>
  <c r="I8" i="3"/>
  <c r="G8" i="3"/>
  <c r="I26" i="3" l="1"/>
  <c r="E28" i="3"/>
  <c r="J28" i="3"/>
  <c r="H28" i="3"/>
  <c r="G26" i="3"/>
  <c r="I13" i="3"/>
  <c r="F28" i="3"/>
  <c r="G13" i="3"/>
  <c r="C28" i="3"/>
  <c r="D28" i="3"/>
  <c r="I28" i="3" l="1"/>
  <c r="G28" i="3"/>
  <c r="D10" i="11"/>
  <c r="D9" i="11" s="1"/>
  <c r="C10" i="11"/>
  <c r="C9" i="11" s="1"/>
  <c r="O63" i="1"/>
  <c r="M63" i="1"/>
  <c r="L63" i="1"/>
  <c r="G31" i="11" s="1"/>
  <c r="K63" i="1"/>
  <c r="F31" i="11" s="1"/>
  <c r="P60" i="1"/>
  <c r="O59" i="1"/>
  <c r="M59" i="1"/>
  <c r="L59" i="1"/>
  <c r="K59" i="1"/>
  <c r="O58" i="1"/>
  <c r="M58" i="1"/>
  <c r="L58" i="1"/>
  <c r="K58" i="1"/>
  <c r="O57" i="1"/>
  <c r="M57" i="1"/>
  <c r="L57" i="1"/>
  <c r="K57" i="1"/>
  <c r="F27" i="11" s="1"/>
  <c r="N56" i="1"/>
  <c r="N60" i="1" s="1"/>
  <c r="J56" i="1"/>
  <c r="J60" i="1" s="1"/>
  <c r="I56" i="1"/>
  <c r="I60" i="1" s="1"/>
  <c r="H56" i="1"/>
  <c r="H60" i="1" s="1"/>
  <c r="G56" i="1"/>
  <c r="G60" i="1" s="1"/>
  <c r="F56" i="1"/>
  <c r="F60" i="1" s="1"/>
  <c r="E56" i="1"/>
  <c r="E60" i="1" s="1"/>
  <c r="D56" i="1"/>
  <c r="C56" i="1"/>
  <c r="O52" i="1"/>
  <c r="M52" i="1"/>
  <c r="L52" i="1"/>
  <c r="G22" i="11" s="1"/>
  <c r="K52" i="1"/>
  <c r="F22" i="11" s="1"/>
  <c r="O51" i="1"/>
  <c r="M51" i="1"/>
  <c r="L51" i="1"/>
  <c r="K51" i="1"/>
  <c r="N50" i="1"/>
  <c r="J50" i="1"/>
  <c r="I50" i="1"/>
  <c r="H50" i="1"/>
  <c r="G50" i="1"/>
  <c r="F50" i="1"/>
  <c r="E50" i="1"/>
  <c r="D50" i="1"/>
  <c r="O49" i="1"/>
  <c r="M49" i="1"/>
  <c r="L49" i="1"/>
  <c r="G19" i="11" s="1"/>
  <c r="K49" i="1"/>
  <c r="F19" i="11" s="1"/>
  <c r="P48" i="1"/>
  <c r="P42" i="1" s="1"/>
  <c r="P53" i="1" s="1"/>
  <c r="O48" i="1"/>
  <c r="N48" i="1"/>
  <c r="N42" i="1" s="1"/>
  <c r="L48" i="1"/>
  <c r="G18" i="11" s="1"/>
  <c r="K48" i="1"/>
  <c r="F18" i="11" s="1"/>
  <c r="O46" i="1"/>
  <c r="L46" i="1"/>
  <c r="G16" i="11" s="1"/>
  <c r="K46" i="1"/>
  <c r="O45" i="1"/>
  <c r="L45" i="1"/>
  <c r="G15" i="11" s="1"/>
  <c r="K45" i="1"/>
  <c r="F15" i="11" s="1"/>
  <c r="O44" i="1"/>
  <c r="M44" i="1"/>
  <c r="L44" i="1"/>
  <c r="G14" i="11" s="1"/>
  <c r="K44" i="1"/>
  <c r="F14" i="11" s="1"/>
  <c r="O43" i="1"/>
  <c r="M43" i="1"/>
  <c r="L43" i="1"/>
  <c r="G13" i="11" s="1"/>
  <c r="K43" i="1"/>
  <c r="F13" i="11" s="1"/>
  <c r="J42" i="1"/>
  <c r="I42" i="1"/>
  <c r="H42" i="1"/>
  <c r="G42" i="1"/>
  <c r="F42" i="1"/>
  <c r="E42" i="1"/>
  <c r="D42" i="1"/>
  <c r="C42" i="1"/>
  <c r="D41" i="1"/>
  <c r="O41" i="1" s="1"/>
  <c r="C41" i="1"/>
  <c r="M41" i="1" s="1"/>
  <c r="O40" i="1"/>
  <c r="M40" i="1"/>
  <c r="L40" i="1"/>
  <c r="G10" i="11" s="1"/>
  <c r="K40" i="1"/>
  <c r="F10" i="11" s="1"/>
  <c r="O39" i="1"/>
  <c r="M39" i="1"/>
  <c r="L39" i="1"/>
  <c r="G9" i="11" s="1"/>
  <c r="K39" i="1"/>
  <c r="F9" i="11" s="1"/>
  <c r="O38" i="1"/>
  <c r="M38" i="1"/>
  <c r="L38" i="1"/>
  <c r="G8" i="11" s="1"/>
  <c r="K38" i="1"/>
  <c r="F8" i="11" s="1"/>
  <c r="O30" i="1"/>
  <c r="M30" i="1"/>
  <c r="L30" i="1"/>
  <c r="K30" i="1"/>
  <c r="O28" i="1"/>
  <c r="M28" i="1"/>
  <c r="L28" i="1"/>
  <c r="D25" i="11" s="1"/>
  <c r="K28" i="1"/>
  <c r="C25" i="11" s="1"/>
  <c r="O27" i="1"/>
  <c r="M27" i="1"/>
  <c r="L27" i="1"/>
  <c r="D24" i="11" s="1"/>
  <c r="K27" i="1"/>
  <c r="C24" i="11" s="1"/>
  <c r="J24" i="1"/>
  <c r="I24" i="1"/>
  <c r="H24" i="1"/>
  <c r="G24" i="1"/>
  <c r="F24" i="1"/>
  <c r="E24" i="1"/>
  <c r="D24" i="1"/>
  <c r="C24" i="1"/>
  <c r="O23" i="1"/>
  <c r="M23" i="1"/>
  <c r="L23" i="1"/>
  <c r="K23" i="1"/>
  <c r="O22" i="1"/>
  <c r="M22" i="1"/>
  <c r="L22" i="1"/>
  <c r="D20" i="11" s="1"/>
  <c r="K22" i="1"/>
  <c r="C20" i="11" s="1"/>
  <c r="O21" i="1"/>
  <c r="M21" i="1"/>
  <c r="L21" i="1"/>
  <c r="D19" i="11" s="1"/>
  <c r="K21" i="1"/>
  <c r="C19" i="11" s="1"/>
  <c r="O20" i="1"/>
  <c r="M20" i="1"/>
  <c r="L20" i="1"/>
  <c r="D18" i="11" s="1"/>
  <c r="K20" i="1"/>
  <c r="C18" i="11" s="1"/>
  <c r="O19" i="1"/>
  <c r="M19" i="1"/>
  <c r="L19" i="1"/>
  <c r="D17" i="11" s="1"/>
  <c r="K19" i="1"/>
  <c r="C17" i="11" s="1"/>
  <c r="O17" i="1"/>
  <c r="M17" i="1"/>
  <c r="L17" i="1"/>
  <c r="D15" i="11" s="1"/>
  <c r="K17" i="1"/>
  <c r="C15" i="11" s="1"/>
  <c r="O16" i="1"/>
  <c r="M16" i="1"/>
  <c r="L16" i="1"/>
  <c r="D14" i="11" s="1"/>
  <c r="K16" i="1"/>
  <c r="C14" i="11" s="1"/>
  <c r="O15" i="1"/>
  <c r="M15" i="1"/>
  <c r="L15" i="1"/>
  <c r="D13" i="11" s="1"/>
  <c r="K15" i="1"/>
  <c r="C13" i="11" s="1"/>
  <c r="O14" i="1"/>
  <c r="M14" i="1"/>
  <c r="L14" i="1"/>
  <c r="D12" i="11" s="1"/>
  <c r="K14" i="1"/>
  <c r="C12" i="11" s="1"/>
  <c r="O13" i="1"/>
  <c r="M13" i="1"/>
  <c r="L13" i="1"/>
  <c r="K13" i="1"/>
  <c r="O12" i="1"/>
  <c r="M12" i="1"/>
  <c r="L12" i="1"/>
  <c r="K12" i="1"/>
  <c r="O11" i="1"/>
  <c r="M11" i="1"/>
  <c r="L11" i="1"/>
  <c r="K11" i="1"/>
  <c r="J10" i="1"/>
  <c r="J18" i="1" s="1"/>
  <c r="I10" i="1"/>
  <c r="I18" i="1" s="1"/>
  <c r="H10" i="1"/>
  <c r="H18" i="1" s="1"/>
  <c r="G10" i="1"/>
  <c r="G18" i="1" s="1"/>
  <c r="F10" i="1"/>
  <c r="F18" i="1" s="1"/>
  <c r="E10" i="1"/>
  <c r="E18" i="1" s="1"/>
  <c r="D10" i="1"/>
  <c r="D18" i="1" s="1"/>
  <c r="C10" i="1"/>
  <c r="O9" i="1"/>
  <c r="M9" i="1"/>
  <c r="L9" i="1"/>
  <c r="D8" i="11" s="1"/>
  <c r="K9" i="1"/>
  <c r="C8" i="11" s="1"/>
  <c r="L56" i="1" l="1"/>
  <c r="G26" i="11" s="1"/>
  <c r="I53" i="1"/>
  <c r="I61" i="1" s="1"/>
  <c r="I64" i="1" s="1"/>
  <c r="O12" i="12" s="1"/>
  <c r="M10" i="1"/>
  <c r="M56" i="1"/>
  <c r="K50" i="1"/>
  <c r="L50" i="1"/>
  <c r="M50" i="1"/>
  <c r="E53" i="1"/>
  <c r="E61" i="1" s="1"/>
  <c r="E64" i="1" s="1"/>
  <c r="O10" i="12" s="1"/>
  <c r="G53" i="1"/>
  <c r="G61" i="1" s="1"/>
  <c r="G64" i="1" s="1"/>
  <c r="O11" i="12" s="1"/>
  <c r="H53" i="1"/>
  <c r="H61" i="1" s="1"/>
  <c r="H64" i="1" s="1"/>
  <c r="K56" i="1"/>
  <c r="F26" i="11" s="1"/>
  <c r="O42" i="1"/>
  <c r="K42" i="1"/>
  <c r="F53" i="1"/>
  <c r="F61" i="1" s="1"/>
  <c r="F64" i="1" s="1"/>
  <c r="J53" i="1"/>
  <c r="J61" i="1" s="1"/>
  <c r="J64" i="1" s="1"/>
  <c r="D16" i="11"/>
  <c r="F16" i="11"/>
  <c r="F12" i="11" s="1"/>
  <c r="M46" i="1"/>
  <c r="M42" i="1" s="1"/>
  <c r="G27" i="11"/>
  <c r="C21" i="11"/>
  <c r="C16" i="11"/>
  <c r="G21" i="11"/>
  <c r="G20" i="11" s="1"/>
  <c r="F25" i="1"/>
  <c r="F29" i="1" s="1"/>
  <c r="O19" i="12" s="1"/>
  <c r="F21" i="11"/>
  <c r="F20" i="11" s="1"/>
  <c r="G12" i="11"/>
  <c r="D21" i="11"/>
  <c r="D25" i="1"/>
  <c r="D29" i="1" s="1"/>
  <c r="O18" i="12" s="1"/>
  <c r="O56" i="1"/>
  <c r="L42" i="1"/>
  <c r="J25" i="1"/>
  <c r="J29" i="1" s="1"/>
  <c r="O21" i="12" s="1"/>
  <c r="H25" i="1"/>
  <c r="H29" i="1" s="1"/>
  <c r="O20" i="12" s="1"/>
  <c r="C53" i="1"/>
  <c r="D53" i="1"/>
  <c r="O18" i="1"/>
  <c r="L18" i="1"/>
  <c r="N53" i="1"/>
  <c r="N61" i="1" s="1"/>
  <c r="N64" i="1" s="1"/>
  <c r="E25" i="1"/>
  <c r="E29" i="1" s="1"/>
  <c r="G25" i="1"/>
  <c r="G29" i="1" s="1"/>
  <c r="I25" i="1"/>
  <c r="I29" i="1" s="1"/>
  <c r="P61" i="1"/>
  <c r="P64" i="1" s="1"/>
  <c r="C18" i="1"/>
  <c r="C25" i="1" s="1"/>
  <c r="K24" i="1"/>
  <c r="M24" i="1"/>
  <c r="K41" i="1"/>
  <c r="L10" i="1"/>
  <c r="O10" i="1"/>
  <c r="K10" i="1"/>
  <c r="L24" i="1"/>
  <c r="O24" i="1"/>
  <c r="L41" i="1"/>
  <c r="G11" i="11" s="1"/>
  <c r="O50" i="1"/>
  <c r="M53" i="1" l="1"/>
  <c r="N20" i="12"/>
  <c r="J20" i="12"/>
  <c r="M20" i="12"/>
  <c r="L20" i="12"/>
  <c r="K20" i="12"/>
  <c r="I20" i="12"/>
  <c r="G20" i="12"/>
  <c r="F20" i="12"/>
  <c r="H20" i="12"/>
  <c r="E20" i="12"/>
  <c r="D20" i="12"/>
  <c r="C20" i="12"/>
  <c r="O22" i="12"/>
  <c r="O53" i="1"/>
  <c r="C22" i="11"/>
  <c r="C26" i="11" s="1"/>
  <c r="F23" i="11"/>
  <c r="F31" i="1"/>
  <c r="G23" i="11"/>
  <c r="D22" i="11"/>
  <c r="D26" i="11" s="1"/>
  <c r="H32" i="1"/>
  <c r="K53" i="1"/>
  <c r="F11" i="11"/>
  <c r="L53" i="1"/>
  <c r="J31" i="1"/>
  <c r="O25" i="1"/>
  <c r="L25" i="1"/>
  <c r="J32" i="1"/>
  <c r="H31" i="1"/>
  <c r="G32" i="1"/>
  <c r="G31" i="1"/>
  <c r="C29" i="1"/>
  <c r="M25" i="1"/>
  <c r="K25" i="1"/>
  <c r="M18" i="1"/>
  <c r="K18" i="1"/>
  <c r="I32" i="1"/>
  <c r="I31" i="1"/>
  <c r="E32" i="1"/>
  <c r="E31" i="1"/>
  <c r="O29" i="1"/>
  <c r="L29" i="1"/>
  <c r="F32" i="1"/>
  <c r="M29" i="1" l="1"/>
  <c r="K29" i="1"/>
  <c r="H43" i="6" l="1"/>
  <c r="G43" i="6"/>
  <c r="F43" i="6"/>
  <c r="K41" i="6"/>
  <c r="J41" i="6"/>
  <c r="M10" i="6"/>
  <c r="K10" i="6"/>
  <c r="J10" i="6"/>
  <c r="M48" i="6"/>
  <c r="K48" i="6"/>
  <c r="J48" i="6"/>
  <c r="E43" i="6" l="1"/>
  <c r="I42" i="6"/>
  <c r="I43" i="6" s="1"/>
  <c r="K42" i="6"/>
  <c r="K43" i="6" s="1"/>
  <c r="M42" i="6"/>
  <c r="M43" i="6" s="1"/>
  <c r="J42" i="6"/>
  <c r="J43" i="6" s="1"/>
  <c r="D12" i="8" l="1"/>
  <c r="D14" i="7"/>
  <c r="E8" i="5"/>
  <c r="E9" i="5" s="1"/>
  <c r="C12" i="2"/>
  <c r="L54" i="1" l="1"/>
  <c r="O54" i="1"/>
  <c r="F24" i="11"/>
  <c r="M54" i="1"/>
  <c r="G8" i="8"/>
  <c r="E8" i="8"/>
  <c r="E11" i="8"/>
  <c r="G11" i="8"/>
  <c r="G24" i="11" l="1"/>
  <c r="G10" i="8"/>
  <c r="E10" i="8"/>
  <c r="D59" i="6"/>
  <c r="I55" i="6"/>
  <c r="I56" i="6" s="1"/>
  <c r="I59" i="6" s="1"/>
  <c r="J55" i="6"/>
  <c r="K55" i="6"/>
  <c r="K56" i="6" s="1"/>
  <c r="K59" i="6" s="1"/>
  <c r="M55" i="6"/>
  <c r="F12" i="4"/>
  <c r="E11" i="2"/>
  <c r="C22" i="14"/>
  <c r="D30" i="14"/>
  <c r="C30" i="14"/>
  <c r="D26" i="14"/>
  <c r="C26" i="14"/>
  <c r="D22" i="14"/>
  <c r="D18" i="14"/>
  <c r="C18" i="14"/>
  <c r="D14" i="14"/>
  <c r="C14" i="14"/>
  <c r="H12" i="8"/>
  <c r="F12" i="8"/>
  <c r="C56" i="6"/>
  <c r="D12" i="12"/>
  <c r="E12" i="12"/>
  <c r="F12" i="12"/>
  <c r="G12" i="12"/>
  <c r="H12" i="12"/>
  <c r="I12" i="12"/>
  <c r="J12" i="12"/>
  <c r="K12" i="12"/>
  <c r="L12" i="12"/>
  <c r="M12" i="12"/>
  <c r="N12" i="12"/>
  <c r="C12" i="12"/>
  <c r="D10" i="12"/>
  <c r="E10" i="12"/>
  <c r="F10" i="12"/>
  <c r="G10" i="12"/>
  <c r="H10" i="12"/>
  <c r="I10" i="12"/>
  <c r="J10" i="12"/>
  <c r="K10" i="12"/>
  <c r="L10" i="12"/>
  <c r="M10" i="12"/>
  <c r="N10" i="12"/>
  <c r="C10" i="12"/>
  <c r="C12" i="8"/>
  <c r="F11" i="4"/>
  <c r="G9" i="8"/>
  <c r="E9" i="8"/>
  <c r="F12" i="2"/>
  <c r="H12" i="2"/>
  <c r="G8" i="2"/>
  <c r="G9" i="2"/>
  <c r="G10" i="2"/>
  <c r="G11" i="2"/>
  <c r="E8" i="2"/>
  <c r="E9" i="2"/>
  <c r="E10" i="2"/>
  <c r="F9" i="4"/>
  <c r="F10" i="4"/>
  <c r="F8" i="4"/>
  <c r="G7" i="2"/>
  <c r="E7" i="2"/>
  <c r="F19" i="7"/>
  <c r="H19" i="7"/>
  <c r="F20" i="7"/>
  <c r="H20" i="7"/>
  <c r="F21" i="7"/>
  <c r="H21" i="7"/>
  <c r="F22" i="7"/>
  <c r="H22" i="7"/>
  <c r="H18" i="7"/>
  <c r="F18" i="7"/>
  <c r="H10" i="7"/>
  <c r="H11" i="7"/>
  <c r="H12" i="7"/>
  <c r="H13" i="7"/>
  <c r="H8" i="7"/>
  <c r="F10" i="7"/>
  <c r="F11" i="7"/>
  <c r="F12" i="7"/>
  <c r="F13" i="7"/>
  <c r="F8" i="7"/>
  <c r="G23" i="7"/>
  <c r="E23" i="7"/>
  <c r="E14" i="7"/>
  <c r="D23" i="7"/>
  <c r="C23" i="7"/>
  <c r="C14" i="7"/>
  <c r="L56" i="6"/>
  <c r="L59" i="6" s="1"/>
  <c r="N56" i="6"/>
  <c r="N59" i="6" s="1"/>
  <c r="H56" i="6"/>
  <c r="H59" i="6" s="1"/>
  <c r="G56" i="6"/>
  <c r="G59" i="6" s="1"/>
  <c r="F56" i="6"/>
  <c r="F59" i="6" s="1"/>
  <c r="E56" i="6"/>
  <c r="E59" i="6" s="1"/>
  <c r="G14" i="7"/>
  <c r="F16" i="4" l="1"/>
  <c r="G12" i="8"/>
  <c r="H23" i="7"/>
  <c r="C59" i="6"/>
  <c r="F23" i="7"/>
  <c r="E12" i="2"/>
  <c r="J56" i="6"/>
  <c r="J59" i="6" s="1"/>
  <c r="G12" i="2"/>
  <c r="H14" i="7"/>
  <c r="D31" i="14"/>
  <c r="F14" i="7"/>
  <c r="M56" i="6"/>
  <c r="M59" i="6" s="1"/>
  <c r="C31" i="14"/>
  <c r="E12" i="8"/>
  <c r="K55" i="1" l="1"/>
  <c r="M55" i="1"/>
  <c r="M60" i="1" s="1"/>
  <c r="M61" i="1" s="1"/>
  <c r="M64" i="1" s="1"/>
  <c r="C60" i="1"/>
  <c r="C61" i="1" s="1"/>
  <c r="C64" i="1" s="1"/>
  <c r="J11" i="12"/>
  <c r="H11" i="12"/>
  <c r="L11" i="12"/>
  <c r="I11" i="12"/>
  <c r="E11" i="12"/>
  <c r="F11" i="12"/>
  <c r="C11" i="12"/>
  <c r="D11" i="12"/>
  <c r="M11" i="12"/>
  <c r="K11" i="12"/>
  <c r="G11" i="12"/>
  <c r="N11" i="12"/>
  <c r="L55" i="1" l="1"/>
  <c r="O55" i="1"/>
  <c r="O60" i="1" s="1"/>
  <c r="O61" i="1" s="1"/>
  <c r="O64" i="1" s="1"/>
  <c r="D60" i="1"/>
  <c r="D61" i="1" s="1"/>
  <c r="D64" i="1" s="1"/>
  <c r="F25" i="11"/>
  <c r="F28" i="11" s="1"/>
  <c r="F29" i="11" s="1"/>
  <c r="F32" i="11" s="1"/>
  <c r="K60" i="1"/>
  <c r="K61" i="1" s="1"/>
  <c r="K64" i="1" s="1"/>
  <c r="O9" i="12"/>
  <c r="C31" i="1"/>
  <c r="C32" i="1"/>
  <c r="G9" i="12" l="1"/>
  <c r="G13" i="12" s="1"/>
  <c r="C18" i="12"/>
  <c r="C22" i="12" s="1"/>
  <c r="K18" i="12"/>
  <c r="K22" i="12" s="1"/>
  <c r="H18" i="12"/>
  <c r="H22" i="12" s="1"/>
  <c r="F18" i="12"/>
  <c r="F22" i="12" s="1"/>
  <c r="N18" i="12"/>
  <c r="N22" i="12" s="1"/>
  <c r="M18" i="12"/>
  <c r="M22" i="12" s="1"/>
  <c r="D18" i="12"/>
  <c r="D22" i="12" s="1"/>
  <c r="L18" i="12"/>
  <c r="L22" i="12" s="1"/>
  <c r="J18" i="12"/>
  <c r="J22" i="12" s="1"/>
  <c r="E18" i="12"/>
  <c r="E22" i="12" s="1"/>
  <c r="I18" i="12"/>
  <c r="I22" i="12" s="1"/>
  <c r="G18" i="12"/>
  <c r="G22" i="12" s="1"/>
  <c r="L9" i="12"/>
  <c r="L13" i="12" s="1"/>
  <c r="O13" i="12"/>
  <c r="F9" i="12"/>
  <c r="F13" i="12" s="1"/>
  <c r="I9" i="12"/>
  <c r="I13" i="12" s="1"/>
  <c r="C9" i="12"/>
  <c r="C13" i="12" s="1"/>
  <c r="G25" i="11"/>
  <c r="G28" i="11" s="1"/>
  <c r="G29" i="11" s="1"/>
  <c r="G32" i="11" s="1"/>
  <c r="L60" i="1"/>
  <c r="L61" i="1" s="1"/>
  <c r="L64" i="1" s="1"/>
  <c r="M31" i="1"/>
  <c r="K31" i="1"/>
  <c r="D32" i="1"/>
  <c r="D31" i="1"/>
  <c r="N9" i="12"/>
  <c r="N13" i="12" s="1"/>
  <c r="D9" i="12"/>
  <c r="D13" i="12" s="1"/>
  <c r="K9" i="12"/>
  <c r="K13" i="12" s="1"/>
  <c r="K32" i="1"/>
  <c r="M32" i="1"/>
  <c r="E9" i="12"/>
  <c r="E13" i="12" s="1"/>
  <c r="H9" i="12"/>
  <c r="H13" i="12" s="1"/>
  <c r="M9" i="12"/>
  <c r="M13" i="12" s="1"/>
  <c r="J9" i="12"/>
  <c r="J13" i="12" s="1"/>
  <c r="L31" i="1" l="1"/>
  <c r="O31" i="1"/>
  <c r="O32" i="1"/>
  <c r="L32" i="1"/>
  <c r="E12" i="4" l="1"/>
  <c r="E10" i="4"/>
  <c r="E11" i="4"/>
  <c r="E9" i="4"/>
  <c r="E8" i="4"/>
  <c r="E16" i="4" s="1"/>
</calcChain>
</file>

<file path=xl/sharedStrings.xml><?xml version="1.0" encoding="utf-8"?>
<sst xmlns="http://schemas.openxmlformats.org/spreadsheetml/2006/main" count="699" uniqueCount="338">
  <si>
    <t>Megnevezés</t>
  </si>
  <si>
    <t>Önkormányzat előirányzatai</t>
  </si>
  <si>
    <t>TEMÜSZ előirányzatai</t>
  </si>
  <si>
    <t>ÖSSZESEN eredeti előirányzatok</t>
  </si>
  <si>
    <t>ÖSSZESEN módosított előirányzatok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</si>
  <si>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</si>
  <si>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</si>
  <si>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</si>
  <si>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</si>
  <si>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</si>
  <si>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</si>
  <si>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</si>
  <si>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</si>
  <si>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</si>
  <si>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</si>
  <si>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</si>
  <si>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</si>
  <si>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</si>
  <si>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  Helyi adók  </t>
  </si>
  <si>
    <t>Irányító szervtől kapott működési költségvetési támogatás</t>
  </si>
  <si>
    <t>Központi költségvetésből kapott támogatás</t>
  </si>
  <si>
    <t>Működési célú támogatásértékű bevétel ÁH-n belülről</t>
  </si>
  <si>
    <t>Működési célú átvett pénzeszköz ÁH-n kívülről</t>
  </si>
  <si>
    <t xml:space="preserve">Előző évi működési célú előirányzat-maradvány, pénzmaradvány átvétel összesen </t>
  </si>
  <si>
    <t>MŰKÖDÉSI BEVÉTELEK ÖSSZESEN</t>
  </si>
  <si>
    <t>Felhalmozási célú támogatásértékű bevétel ÁH-n belülről</t>
  </si>
  <si>
    <t>Felhalmozási célú átvett pénzeszköz ÁH-n kívülről</t>
  </si>
  <si>
    <t>Felhalmozáci célú bevételek (a tárgyi eszközök és immateriális javak értékesítése és a pénzügyi befektetések bevételei)</t>
  </si>
  <si>
    <t>Előző évi felhalmozási célú előirányzat-maradvány, pénzmaradvány átvétel</t>
  </si>
  <si>
    <t>Irányító szervtől kapott felhalmozási célú költségvetési támogatás</t>
  </si>
  <si>
    <t>FELHALMOZÁSI BEVÉTELEK ÖSSZESEN</t>
  </si>
  <si>
    <t>BEVÉTELEK ÖSSZESEN:*</t>
  </si>
  <si>
    <t xml:space="preserve">Előző évek előirányzat-maradványának, pénzmaradványának és előző évek vállalkozási maradványának igénybevétele </t>
  </si>
  <si>
    <t xml:space="preserve">Finanszírozási bevételek  </t>
  </si>
  <si>
    <t>BEVÉTELEK MINDÖSSZESEN:*</t>
  </si>
  <si>
    <t>Költségvetési hiány  (BEVÉTELEK ÖSSZESEN-KIADÁSOK ÖSSZESEN (-) )</t>
  </si>
  <si>
    <t>Költségvetési többlet (BEVÉTELEK ÖSSZESEN-KIADÁSOK ÖSSZESEN (+) )</t>
  </si>
  <si>
    <t>Személyi juttatások</t>
  </si>
  <si>
    <t xml:space="preserve">Munkaadókat terhelő járulékok és szociális hozzájárulási adó, </t>
  </si>
  <si>
    <t>Dologi kiadások és egyéb folyó kiadások</t>
  </si>
  <si>
    <t>Egyéb működési célú kiadások</t>
  </si>
  <si>
    <t xml:space="preserve">   előző évi működési célú előirányzat-maradvány, pénzmaradvány átadás összesen</t>
  </si>
  <si>
    <t xml:space="preserve">   működési célú pénzeszközátadások államháztartáson kívülre</t>
  </si>
  <si>
    <t xml:space="preserve">Egyéb pénzforgalom nélküli kiadások -Tartalékok </t>
  </si>
  <si>
    <t xml:space="preserve">  általános tartalék</t>
  </si>
  <si>
    <t xml:space="preserve">  céltartalék</t>
  </si>
  <si>
    <t>MŰKÖDÉSI KIADÁSOK ÖSSZESEN</t>
  </si>
  <si>
    <t xml:space="preserve">Intézményi beruházások </t>
  </si>
  <si>
    <t>Felújítások</t>
  </si>
  <si>
    <t xml:space="preserve">   befektetési célú részesedések vásárlása </t>
  </si>
  <si>
    <t xml:space="preserve">   előző évi felhalmozási célú előirányzat-maradvány, pénzmaradvány átadás</t>
  </si>
  <si>
    <t xml:space="preserve">   felhalmozási célú pénzeszközátadások államháztartáson kívülre </t>
  </si>
  <si>
    <t>FELHALMOZÁSI KIADÁSOK ÖSSZESEN</t>
  </si>
  <si>
    <t>KIADÁSOK ÖSSZESEN:*</t>
  </si>
  <si>
    <t>KIADÁSOK MINDÖSSZESEN:*</t>
  </si>
  <si>
    <t>* az önkormányzati bevétel-kiadás mindösszesen összegből levonásra került az intézményeknek átadott finanszírozás, annak érdekében, hogy a végösszesen ne tartalmazzon halmozódást</t>
  </si>
  <si>
    <t>Közös Önkormányzati Hivatal előirányzatai</t>
  </si>
  <si>
    <t xml:space="preserve">Önkormányzat módosított előirányzatai </t>
  </si>
  <si>
    <t xml:space="preserve">Közös Önkormányzati Hivatal módosított előirányzatai </t>
  </si>
  <si>
    <t xml:space="preserve">TEMÜSZ módosított előirányzatai </t>
  </si>
  <si>
    <t xml:space="preserve">Napraforgó Óvoda módosított előirányzatai </t>
  </si>
  <si>
    <t>Eredeti előirányzatból KÖTELEZŐ feladatok</t>
  </si>
  <si>
    <t>Eredeti előirányzatból ÖNKÉNT vállalt feladatok</t>
  </si>
  <si>
    <t xml:space="preserve">Napraforgó Óvoda előirányzatai </t>
  </si>
  <si>
    <t>Módosított előirányzatból KÖTELEZŐ feladatok</t>
  </si>
  <si>
    <t>Módosított előirányzatból ÖNKÉNT vállalt feladatok</t>
  </si>
  <si>
    <t>N</t>
  </si>
  <si>
    <t>O</t>
  </si>
  <si>
    <t>Önkormányzat módosított előirányzatai</t>
  </si>
  <si>
    <t>Helyi adók összesen:</t>
  </si>
  <si>
    <t xml:space="preserve">E </t>
  </si>
  <si>
    <t>Támogatásértékű bevételek mindösszesen</t>
  </si>
  <si>
    <t>adatok Ft-ban</t>
  </si>
  <si>
    <t>Összesen</t>
  </si>
  <si>
    <t>Összesen:</t>
  </si>
  <si>
    <t>Támogatási bevétel</t>
  </si>
  <si>
    <t>Megvalósítás költsége</t>
  </si>
  <si>
    <t>Önkormányzat önrésze</t>
  </si>
  <si>
    <t>Megjegyzés</t>
  </si>
  <si>
    <t>Beruházás</t>
  </si>
  <si>
    <t>Felújítás</t>
  </si>
  <si>
    <t>Felhalmozási kiadások összesen</t>
  </si>
  <si>
    <t>hitel, kölcsön felvétele, átvállalása</t>
  </si>
  <si>
    <t xml:space="preserve">pénzügyi lízing </t>
  </si>
  <si>
    <t xml:space="preserve"> visszavásárlási kötelezettség kikötésével megkötött adásvételi szerződés</t>
  </si>
  <si>
    <t>TEMÜSZ módosított előirányzatai</t>
  </si>
  <si>
    <t>Napraforgó Óvoda módosított előirányzatai</t>
  </si>
  <si>
    <t xml:space="preserve">Működési célú pénzeszközátadások államháztartáson kívülre </t>
  </si>
  <si>
    <t>Felhalmozási célú pénzeszközátadások államháztartáson kívülre</t>
  </si>
  <si>
    <t xml:space="preserve">Létszám összesen </t>
  </si>
  <si>
    <t>Önkormányzati összesen eredeti ei.</t>
  </si>
  <si>
    <t>Önkormányzati összesen módosított ei.</t>
  </si>
  <si>
    <t xml:space="preserve">D </t>
  </si>
  <si>
    <t xml:space="preserve">  Irányító szerv alá tartozó költségvetési szervnek folyósított működési támogatás</t>
  </si>
  <si>
    <t>MŰKÖDÉSI KIADÁSOK ÖSSZESEN*</t>
  </si>
  <si>
    <t>FELHALMOZÁSI KIADÁSOK ÖSSZESEN*</t>
  </si>
  <si>
    <t>BEVÉTELEK ÖSSZESEN:</t>
  </si>
  <si>
    <t>KIADÁSOK ÖSSZESEN:</t>
  </si>
  <si>
    <t>BEVÉTELEK MINDÖSSZESEN:</t>
  </si>
  <si>
    <t>KIADÁSOK MINDÖSSZESEN: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</si>
  <si>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</si>
  <si>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</si>
  <si>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</si>
  <si>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</si>
  <si>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</si>
  <si>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</si>
  <si>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</si>
  <si>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</si>
  <si>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</si>
  <si>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</si>
  <si>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</si>
  <si>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</si>
  <si>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Alsóörs Község Önkormányzata</t>
  </si>
  <si>
    <t>Alsóörsi Közös Önkormányzati Hivatal</t>
  </si>
  <si>
    <t>Alsóörsi Településműködtetési és Községgazdálkodási Szervezet</t>
  </si>
  <si>
    <t>Mindösszesen</t>
  </si>
  <si>
    <t>Költségvetési bevételek összesen</t>
  </si>
  <si>
    <t xml:space="preserve">  Ellátottak juttatásai,  társadalom-, szociálpolitikai és egyéb juttatás, támogatás</t>
  </si>
  <si>
    <t>Műk.c.tám. NONPROFIT GAZD.TÁRS.</t>
  </si>
  <si>
    <t>Műk.c.tám. EGYÉB CIVIL SZERV. (alapítvány, egyesület, helyi szervezet)</t>
  </si>
  <si>
    <t>Műk.c.tám. EGYÉB VÁLLALKOZÁSOK</t>
  </si>
  <si>
    <t>Felh.c.tám. NONPROFIT GAZD.TÁRS.</t>
  </si>
  <si>
    <t>Felh.c.tám. EGYÉB CIVIL SZERV. (alapítvány, egyesület, helyi szervezet)</t>
  </si>
  <si>
    <t>Felh.c.tám. HÁZTARTÁSOK</t>
  </si>
  <si>
    <t>Első lakáshoz jutók tám. Önk.rend.</t>
  </si>
  <si>
    <t>Szakmai</t>
  </si>
  <si>
    <t xml:space="preserve">Intézmény üzemeltetéshez kapcsolódó </t>
  </si>
  <si>
    <t>jegyző 1</t>
  </si>
  <si>
    <t>aljegyző 1</t>
  </si>
  <si>
    <t>int.vez. 1</t>
  </si>
  <si>
    <t>int.vez.h. 1</t>
  </si>
  <si>
    <t xml:space="preserve">Előző évi működési célú előirányzat-maradvány, pénzmaradvány  összesen </t>
  </si>
  <si>
    <t xml:space="preserve">B 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</si>
  <si>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</si>
  <si>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</si>
  <si>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</si>
  <si>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</si>
  <si>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>méltányossági alapon, valamint az állandó lakosok 25 nm kedvezménye</t>
  </si>
  <si>
    <t xml:space="preserve">méltányossági alapon </t>
  </si>
  <si>
    <t>adóelőleg csökkentés méltányossági alapon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</si>
  <si>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</si>
  <si>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</si>
  <si>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</si>
  <si>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</si>
  <si>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Óvodai, szociális étkeztetés</t>
  </si>
  <si>
    <t>Térítési díj kedveznények összesen</t>
  </si>
  <si>
    <t>Helyiségek, eszközök hasznosításából származó bevételből nyújtott kedvezmény, mentesség összege</t>
  </si>
  <si>
    <t>Temüsz bevételek</t>
  </si>
  <si>
    <t>Önkormányzat bevételek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</si>
  <si>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</si>
  <si>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</si>
  <si>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</si>
  <si>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</si>
  <si>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</si>
  <si>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MINDÖSSZESEN:</t>
  </si>
  <si>
    <t xml:space="preserve">BEVÉTELEK </t>
  </si>
  <si>
    <t xml:space="preserve">KIADÁSOK </t>
  </si>
  <si>
    <r>
      <t>Intézményi működési bevételek</t>
    </r>
    <r>
      <rPr>
        <sz val="11"/>
        <rFont val="Arial"/>
        <family val="2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</si>
  <si>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Közhatalmi bevételek </t>
    </r>
    <r>
      <rPr>
        <sz val="11"/>
        <rFont val="Arial"/>
        <family val="2"/>
        <charset val="238"/>
      </rPr>
      <t>(adók, illetékek, járulékok, hozzájárulások, bírságok, díjak, és más fizetési kötelezettségek)</t>
    </r>
  </si>
  <si>
    <t xml:space="preserve">   támogatásértékű felhalmozási kiadások államháztartáson belülre</t>
  </si>
  <si>
    <t>ÁFA</t>
  </si>
  <si>
    <t xml:space="preserve">M </t>
  </si>
  <si>
    <t>könyvtáros 1</t>
  </si>
  <si>
    <t>Beiskolázási támogatás</t>
  </si>
  <si>
    <t>Ellátottak pénzbeli juttatásai</t>
  </si>
  <si>
    <t>Rendszeres gyermekvédelmi kedvezmény (Erzsébet utalvány)</t>
  </si>
  <si>
    <t>Átmeneti segély, temetési segély, rendk.gyv.tám., Szoc.tv. 45.§ Önk.rend.</t>
  </si>
  <si>
    <t>Napraforgó Óvoda és Bölcsőde</t>
  </si>
  <si>
    <t>adatok főben</t>
  </si>
  <si>
    <t>Felh.c.tám. EGYÉB VÁLLALKOZÁSOK</t>
  </si>
  <si>
    <t>rendezvényszervező 1</t>
  </si>
  <si>
    <t>közterület felügyelő 1</t>
  </si>
  <si>
    <t>polgármester 1 tisztségviselő</t>
  </si>
  <si>
    <r>
      <t>B4. Intézményi működési bevételek</t>
    </r>
    <r>
      <rPr>
        <sz val="11"/>
        <rFont val="Arial"/>
        <family val="2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</si>
  <si>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B3. Közhatalmi bevételek </t>
    </r>
    <r>
      <rPr>
        <sz val="11"/>
        <rFont val="Arial"/>
        <family val="2"/>
        <charset val="238"/>
      </rPr>
      <t>(adók, illetékek, járulékok, hozzájárulások, bírságok, díjak, és más fizetési kötelezettségek)</t>
    </r>
  </si>
  <si>
    <t>B11. Központi költségvetésből kapott támogatás</t>
  </si>
  <si>
    <t>B16. Működési célú támogatásértékű bevétel ÁH-n belülről</t>
  </si>
  <si>
    <t>B6. Működési célú átvett pénzeszköz ÁH-n kívülről</t>
  </si>
  <si>
    <t>B2. Felhalmozási célú támogatásértékű bevétel ÁH-n belülről</t>
  </si>
  <si>
    <t>B7. Felhalmozási célú átvett pénzeszköz ÁH-n kívülről</t>
  </si>
  <si>
    <t>B5. Felhalmozáci célú bevételek (a tárgyi eszközök és immateriális javak értékesítése és a pénzügyi befektetések bevételei)</t>
  </si>
  <si>
    <t xml:space="preserve">B813. Előző évek előirányzat-maradványának, pénzmaradványának és előző évek vállalkozási maradványának igénybevétele </t>
  </si>
  <si>
    <t>B814. Finanszírozási bevételek  (megelőlegezések)</t>
  </si>
  <si>
    <t>K1. Személyi juttatások</t>
  </si>
  <si>
    <t xml:space="preserve">K2. Munkaadókat terhelő járulékok és szociális hozzájárulási adó, </t>
  </si>
  <si>
    <t>K3. Dologi kiadások és egyéb folyó kiadások</t>
  </si>
  <si>
    <t>K506.   támogatásértékű működési kiadások államáztartáson belülre</t>
  </si>
  <si>
    <t>K5021. A helyi önk. Előző évi elsz. Származó kiadások</t>
  </si>
  <si>
    <t>K512.   működési célú pénzeszközátadások államháztartáson kívülre</t>
  </si>
  <si>
    <t>K48.  Ellátottak juttatásai,  társadalom-, szociálpolitikai és egyéb juttatás, támogatás</t>
  </si>
  <si>
    <t xml:space="preserve">K513. Egyéb pénzforgalom nélküli kiadások -Tartalékok </t>
  </si>
  <si>
    <t>K6. Beruházások</t>
  </si>
  <si>
    <t>K7. Felújítások</t>
  </si>
  <si>
    <t xml:space="preserve">K8. Egyéb felhalmozási kiadások </t>
  </si>
  <si>
    <t xml:space="preserve">   támogatásértékű működési kiadások államáztartáson belülre</t>
  </si>
  <si>
    <t xml:space="preserve">  A helyi önk. Előző évi elsz. Származó kiadások</t>
  </si>
  <si>
    <t>Temüsz előirányzatai</t>
  </si>
  <si>
    <t>Temüsz módosított előirányzatai</t>
  </si>
  <si>
    <t xml:space="preserve">B16. Támogatásértékű működési bevételek </t>
  </si>
  <si>
    <t xml:space="preserve">B21. B25. Támogatásértékű felhalmozási bevételek </t>
  </si>
  <si>
    <t>"</t>
  </si>
  <si>
    <t>kisgy.nevelő 2</t>
  </si>
  <si>
    <t>Strand gondnok,1</t>
  </si>
  <si>
    <t>dajka/takarító (bölcsőde) 0,75</t>
  </si>
  <si>
    <t>szakács bölcsőde 1</t>
  </si>
  <si>
    <t>szakács óvoda 1</t>
  </si>
  <si>
    <t>anyakönyvvez., szoc. üi. 1</t>
  </si>
  <si>
    <t>élelmezésvezető 1</t>
  </si>
  <si>
    <t>K5. Egyéb működési célú kiadások</t>
  </si>
  <si>
    <t>K915.  irányító szerv alá tartozó költségvetési szervnek folyósított működési támogatás</t>
  </si>
  <si>
    <t>B812. Forgatási célú értékpapírok</t>
  </si>
  <si>
    <t>Forgatási célú értékpapírok</t>
  </si>
  <si>
    <t>Műk.c.tám. EGYHÁZAKNAK</t>
  </si>
  <si>
    <t>Felh.c.tám. EGYHÁZAKNAK</t>
  </si>
  <si>
    <t>ügyintéző 1</t>
  </si>
  <si>
    <t>ped.assz. 2</t>
  </si>
  <si>
    <t>ÖNKORMÁNYZAT és INTÉZMÉNYEK ÖSSZESEN</t>
  </si>
  <si>
    <t>HÉSZ</t>
  </si>
  <si>
    <t>Műk.c.tám. EGYHÁZAKNAK (Iskola támogatás)</t>
  </si>
  <si>
    <t>pénzügyi üi. 5</t>
  </si>
  <si>
    <t>adóügyi üi. 3</t>
  </si>
  <si>
    <t>informatikus 0,75</t>
  </si>
  <si>
    <t>Kemping gondnok 1</t>
  </si>
  <si>
    <t>Szálláshely gondnok 1</t>
  </si>
  <si>
    <t>Strand-Kemping idénylétszám 6+3=9</t>
  </si>
  <si>
    <t>K914. Államháztartáson belüli megelőlegezések</t>
  </si>
  <si>
    <t>K912. Forgatási célú értékpapírok vásárása</t>
  </si>
  <si>
    <t>Forgatási célú értékpapírok vásárása</t>
  </si>
  <si>
    <t>Államháztartáson belüli megelőlegezések</t>
  </si>
  <si>
    <t>B341 Építményadó</t>
  </si>
  <si>
    <t>B344 Telekadó</t>
  </si>
  <si>
    <t>B351 Állandó jelleggel végzett ip.űzési adó</t>
  </si>
  <si>
    <t>B355 Idegenfor.adó tartózkodás után</t>
  </si>
  <si>
    <t>B36 Egyéb közhatalmi bevételek (Pótlékok, illetékek, bírságok, Talajterhelési díj)</t>
  </si>
  <si>
    <t>B21 Felh.célú önkormányzati támogatás (Vis Maior)</t>
  </si>
  <si>
    <t xml:space="preserve">Műk.c.tám. HÁZTARTÁSOK </t>
  </si>
  <si>
    <t>Eredeti előirányzat</t>
  </si>
  <si>
    <t>Módosított előirányzat</t>
  </si>
  <si>
    <t xml:space="preserve">  Egyéb közhatalmi bevételek</t>
  </si>
  <si>
    <t xml:space="preserve">   Egyéb közhatalmi bevételek</t>
  </si>
  <si>
    <t>B16 Egyéb műk.c. támogatás (TB alapoktól és kezelőitől iskola eü. támogatás)</t>
  </si>
  <si>
    <t>B16 Egyéb műk.c. támogatás (Elkülnített Állami Pénzalapoktól (Bethlen Gábor Alap, Közfoglalkoztatás, Nemzeti kulturális alap)</t>
  </si>
  <si>
    <t>B16 Egyéb műk.c. támogatás Társulástól (KBTÖT munkaszervezeti feladatok ellátására)</t>
  </si>
  <si>
    <t>B16 Egyéb műk.c. támogatás Önk-tól (Balatonalmádi Szoc. Központ előző évi tám. Elszámolása)</t>
  </si>
  <si>
    <t>B111 Helyi önkormányzatok átalános támogatása</t>
  </si>
  <si>
    <t>B112 Települési önkormányzatok köznevelési feladatainak támogatása</t>
  </si>
  <si>
    <t>B1131 Települési önkormányzatok szociális feladatainak támogatása</t>
  </si>
  <si>
    <t>B1132 Települési önkormányzatok szociális és gyermekjóléti feladatinak támogatása</t>
  </si>
  <si>
    <t>B114 Települési önkormányzatok kulturális feladatainak támogatása</t>
  </si>
  <si>
    <t>TOP-PLUSZ 1.1.3-21-VE1-2022 Helyi és térségi turizmusfejlesztés (Varázserdő - Amfiteátrum továbbfejlesztése)</t>
  </si>
  <si>
    <t>Fénymásoló</t>
  </si>
  <si>
    <t>TOP PLUSZ 1.1.3-21-VE1-2022-00040 sz. pályázat</t>
  </si>
  <si>
    <t>tanyagondnok 1</t>
  </si>
  <si>
    <t>igazgatási üi. 1</t>
  </si>
  <si>
    <t>KÖLTSÉGVETÉS 2025</t>
  </si>
  <si>
    <t>HELYI ADÓ BEVÉTELEK 2025</t>
  </si>
  <si>
    <t>B16 Egyéb műk.c. támogatás Önk-tól, Önk-i ktgv.szervtől (Lovas Közs. Önk. Tám., Óvoda: 1.200.000 Ft,  Közös Hivatal tám:  15.869.606 Ft,)</t>
  </si>
  <si>
    <t>B25 Felh.célú egyéb támogatás (TOP Plusz Varázserdő II.)</t>
  </si>
  <si>
    <t>B25 Felh.célú egyéb támogatás (Leader játszótér)</t>
  </si>
  <si>
    <t>B25 Felh.célú egyéb támogatás (MFP útépítés)</t>
  </si>
  <si>
    <t>TÁMOGATÁSÉRTÉKŰ BEVÉTELEK államháztartáson belülről 2025</t>
  </si>
  <si>
    <t>KÖZPONTI KÖLTSÉGVETÉSBŐL SZÁRMAZÓ TÁMOGATÁSOK 2025</t>
  </si>
  <si>
    <t>Európai Uniós Projektek 2025</t>
  </si>
  <si>
    <t>Megvalósítás 2024-2027</t>
  </si>
  <si>
    <t>BERUHÁZÁS-FELÚJÍTÁS 2025</t>
  </si>
  <si>
    <t>Útépítés Hegyalja út</t>
  </si>
  <si>
    <t>Útépítés Iklódy-Kalász-Hamvas</t>
  </si>
  <si>
    <t>Közvilágítás bővítés Temüsz Strand</t>
  </si>
  <si>
    <t>Közvilágítás bővítés Temüsz Kemping</t>
  </si>
  <si>
    <t>Gépjármű vásárlás</t>
  </si>
  <si>
    <t>Hivatal parkoló és tároló</t>
  </si>
  <si>
    <t>Urnafal</t>
  </si>
  <si>
    <t>Pancsoló felújítás Temüsz Strand</t>
  </si>
  <si>
    <t>VIS MAIOR Templom u. támfal + műsz.ell.</t>
  </si>
  <si>
    <t>Faluközpont felújitás, játszótér</t>
  </si>
  <si>
    <t>Utak kopóréteg felújitása</t>
  </si>
  <si>
    <t>Strandi vizesblokkra napkollektor</t>
  </si>
  <si>
    <t>Strandi vizesblokk bojler</t>
  </si>
  <si>
    <t>Strandra kültéri zuhanyzó, 2 készlet</t>
  </si>
  <si>
    <t>Strandjegyautomata</t>
  </si>
  <si>
    <t>Légkondícionáló berendezés strand</t>
  </si>
  <si>
    <t>Digitális óra strandra</t>
  </si>
  <si>
    <t>Proxykártya nyomtató</t>
  </si>
  <si>
    <t>légkondícionáló berendezés kemping</t>
  </si>
  <si>
    <t>MST 40-es kanál</t>
  </si>
  <si>
    <t>Univerzális munkagép (kis traktor)</t>
  </si>
  <si>
    <t>Húsos hűtő</t>
  </si>
  <si>
    <t>Csoportszobák klimatizálása</t>
  </si>
  <si>
    <t>Mozgáskotta</t>
  </si>
  <si>
    <t>Udvari játékok csúszda, kötél, torony (régi helyett)</t>
  </si>
  <si>
    <t>ÁTADOTT PÉNZESZKÖZÖK ÁLLAMHÁZTARTÁSON KÍVÜLRE 2025</t>
  </si>
  <si>
    <t>TELEPÜLÉSI TÁMOGATÁSOK 2025</t>
  </si>
  <si>
    <t>LÉTSZÁM 2025</t>
  </si>
  <si>
    <t>takarító 0,5</t>
  </si>
  <si>
    <t>temüsz fizikai 10</t>
  </si>
  <si>
    <t>1 óvónő int.vez, 1 óvónő int.vez.hely., 6 óvónő</t>
  </si>
  <si>
    <t>konyhai kisegítő óvoda 2</t>
  </si>
  <si>
    <t>dajka 4 (1 fő tartós táppénz)</t>
  </si>
  <si>
    <t>KÖZVETETT TÁMOGATÁSOK 2025</t>
  </si>
  <si>
    <t>MÉRLEG 2025</t>
  </si>
  <si>
    <t>A fenti előirányzatokból 2025 költségvetési év azon fejlesztési céljai, amelyek megvalósításához a Stabilitási tv. 3. § (1) bekezdése szerinti adósságot keletkeztető ügylet megkötése válik vagy válhat szükségessé (forrás feltüntetése ezer forintban)</t>
  </si>
  <si>
    <t>K5023. egyéb elvonások befizetések</t>
  </si>
  <si>
    <t>K5022. Önk-ok tv-i előíráson alapuló elvonásai</t>
  </si>
  <si>
    <t xml:space="preserve">        Önk-ok tv-i előíráson alapuló elvonásai</t>
  </si>
  <si>
    <t>Egyéb elvonások és befizetések</t>
  </si>
  <si>
    <t>B115 Működési célú költségvetési támogatások (szociális tüzifa)</t>
  </si>
  <si>
    <t>B12 Elvonások és befizetések bevételei</t>
  </si>
  <si>
    <t>B16 Egyéb működési célú támogatások bevételei (iskola eü. 13.200 Ft/hó, KBTÖT támogatás 1.270.000 Ft/év, 2024. évi Mártonnapi rendezvény tám. 1.000.000 Ft, Lovas óvoda és Közös Hivatal támogatás)</t>
  </si>
  <si>
    <t>Alsóörs-Lovas Járdaépítés</t>
  </si>
  <si>
    <t>Laptop vásárlás Művház</t>
  </si>
  <si>
    <t>Ingatlan vásárlás kereskedelmi egység</t>
  </si>
  <si>
    <t>Laptop vásárlás Élelmezésvezető</t>
  </si>
  <si>
    <t>Laptop vásárlás Strand</t>
  </si>
  <si>
    <t>12. melléklet a  3 /2025. (II.  21. ) Önkormányzati rendelethez</t>
  </si>
  <si>
    <t>11. melléklet a …/2025. (X.17.) önkormányzati rendelethez</t>
  </si>
  <si>
    <t>"11. melléklet  a 3 /2025. (II.  21. ) Önkormányzati rendelethez</t>
  </si>
  <si>
    <t>1. melléklet a …/2025. (X.17.) önkormányzati rendelethez</t>
  </si>
  <si>
    <t xml:space="preserve"> "1. melléklet a 3 /2025. (II.  21. ) Önkormányzati rendelethez</t>
  </si>
  <si>
    <t>2. melléklet a …/2025. (X.17.) önkormányzati rendelethez</t>
  </si>
  <si>
    <t>"2. melléklet a  3 /2025. (II.  21. ) Önkormányzati rendelethez</t>
  </si>
  <si>
    <t>3. melléklet a …/2025. (X.17.) önkormányzati rendelethez</t>
  </si>
  <si>
    <t>"3. melléklet a  3 /2025. (II.  21. ) Önkormányzati rendelethez</t>
  </si>
  <si>
    <t>4. melléklet a …/2025. (X.17.) önkormányzati rendelethez</t>
  </si>
  <si>
    <t>"4. melléklet a 3 /2025. (II.  21. ) Önkormányzati rendelethez</t>
  </si>
  <si>
    <t>5. melléklet a …/2025. (X.17.) önkormányzati rendelethez</t>
  </si>
  <si>
    <t>"5. melléklet a 3 /2025. (II.  21. ) Önkormányzati rendelethez</t>
  </si>
  <si>
    <t>6. melléklet a …/2025. (X.17.) önkormányzati rendelethez</t>
  </si>
  <si>
    <t>"6. melléklet a 3 /2025. (II.  21. ) Önkormányzati rendelethez</t>
  </si>
  <si>
    <t>7. melléklet a …/2025. (X.17.) önkormányzati rendelethez</t>
  </si>
  <si>
    <t>"7. melléklet a  3 /2025. (II.  21. ) Önkormányzati rendelethez</t>
  </si>
  <si>
    <t>8. melléklet a …/2025. (X.17.) önkormányzati rendelethez</t>
  </si>
  <si>
    <t>8. melléklet a 3 /2025. (II.  21. ) Önkormányzati rendelethez</t>
  </si>
  <si>
    <t>9. melléklet a …/2025. (X.17.) önkormányzati rendelethez</t>
  </si>
  <si>
    <t>"9. melléklet a  3 /2025. (II.  21. ) Önkormányzati rendelethez</t>
  </si>
  <si>
    <t>10. melléklet a …/2025. (X.17.) önkormányzati rendelethez</t>
  </si>
  <si>
    <t>"10. melléklet a 3 /2025. (II.  21. ) Önkormányzati rendelethez</t>
  </si>
  <si>
    <t>12. melléklet a …/2025. (X.17.) önkormányzati rendelethez</t>
  </si>
  <si>
    <t>ELŐIRÁNYZAT FELHASZNÁLÁSI TERV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</si>
</sst>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__"/>
    <numFmt numFmtId="166" formatCode="_-* #,##0\ _F_t_-;\-* #,##0\ _F_t_-;_-* &quot;-&quot;??\ _F_t_-;_-@_-"/>
    <numFmt numFmtId="167" formatCode="_-* #,##0\ _F_t_-;\-* #,##0\ _F_t_-;_-* \-??\ _F_t_-;_-@_-"/>
  </numFmts>
  <fonts count="46" x14ac:knownFonts="1">
    <font>
      <sz val="10"/>
      <name val="Arial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3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22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i/>
      <sz val="13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i/>
      <sz val="22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u/>
      <sz val="11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sz val="13"/>
      <name val="Arial"/>
      <family val="2"/>
      <charset val="238"/>
    </font>
    <font>
      <b/>
      <sz val="2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165" fontId="3" fillId="0" borderId="0" xfId="4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5" fontId="10" fillId="0" borderId="1" xfId="4" applyNumberFormat="1" applyFont="1" applyBorder="1" applyAlignment="1">
      <alignment horizontal="left" vertical="center" wrapText="1"/>
    </xf>
    <xf numFmtId="0" fontId="9" fillId="7" borderId="1" xfId="0" applyFont="1" applyFill="1" applyBorder="1" applyAlignment="1">
      <alignment wrapText="1"/>
    </xf>
    <xf numFmtId="165" fontId="11" fillId="0" borderId="1" xfId="4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justify" wrapText="1"/>
    </xf>
    <xf numFmtId="0" fontId="9" fillId="7" borderId="1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165" fontId="11" fillId="2" borderId="1" xfId="4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166" fontId="8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1" fillId="7" borderId="1" xfId="1" applyNumberFormat="1" applyFont="1" applyFill="1" applyBorder="1" applyAlignment="1">
      <alignment horizontal="center" vertical="center" wrapText="1"/>
    </xf>
    <xf numFmtId="166" fontId="9" fillId="7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8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 wrapText="1"/>
    </xf>
    <xf numFmtId="166" fontId="9" fillId="9" borderId="1" xfId="1" applyNumberFormat="1" applyFont="1" applyFill="1" applyBorder="1" applyAlignment="1">
      <alignment horizontal="center" vertical="center"/>
    </xf>
    <xf numFmtId="166" fontId="9" fillId="1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9" fillId="0" borderId="1" xfId="4" applyNumberFormat="1" applyFont="1" applyBorder="1" applyAlignment="1">
      <alignment horizontal="left" vertical="center" wrapText="1"/>
    </xf>
    <xf numFmtId="3" fontId="19" fillId="0" borderId="1" xfId="4" applyNumberFormat="1" applyFont="1" applyBorder="1" applyAlignment="1">
      <alignment horizontal="right" vertical="center" wrapText="1"/>
    </xf>
    <xf numFmtId="165" fontId="20" fillId="0" borderId="1" xfId="4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3" fontId="3" fillId="0" borderId="1" xfId="4" applyNumberFormat="1" applyFont="1" applyBorder="1" applyAlignment="1">
      <alignment horizontal="right" vertical="center"/>
    </xf>
    <xf numFmtId="3" fontId="3" fillId="0" borderId="1" xfId="4" applyNumberFormat="1" applyFont="1" applyBorder="1" applyAlignment="1">
      <alignment horizontal="right" vertical="center" wrapText="1"/>
    </xf>
    <xf numFmtId="165" fontId="3" fillId="0" borderId="0" xfId="4" applyNumberFormat="1" applyFont="1" applyAlignment="1">
      <alignment horizontal="left" vertical="center"/>
    </xf>
    <xf numFmtId="3" fontId="21" fillId="0" borderId="1" xfId="4" applyNumberFormat="1" applyFont="1" applyBorder="1" applyAlignment="1">
      <alignment horizontal="right" vertical="center" wrapText="1"/>
    </xf>
    <xf numFmtId="165" fontId="21" fillId="0" borderId="0" xfId="4" applyNumberFormat="1" applyFont="1" applyAlignment="1">
      <alignment horizontal="left" vertical="center" wrapText="1"/>
    </xf>
    <xf numFmtId="165" fontId="22" fillId="0" borderId="0" xfId="4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3" fillId="0" borderId="1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165" fontId="23" fillId="0" borderId="0" xfId="4" applyNumberFormat="1" applyFont="1" applyAlignment="1">
      <alignment horizontal="left" vertical="center" wrapText="1"/>
    </xf>
    <xf numFmtId="3" fontId="13" fillId="0" borderId="0" xfId="0" applyNumberFormat="1" applyFont="1"/>
    <xf numFmtId="0" fontId="2" fillId="0" borderId="2" xfId="0" applyFont="1" applyBorder="1" applyAlignment="1" applyProtection="1">
      <alignment wrapText="1"/>
      <protection locked="0"/>
    </xf>
    <xf numFmtId="166" fontId="2" fillId="0" borderId="0" xfId="1" applyNumberFormat="1" applyFont="1"/>
    <xf numFmtId="166" fontId="8" fillId="0" borderId="1" xfId="1" applyNumberFormat="1" applyFont="1" applyBorder="1" applyAlignment="1">
      <alignment horizontal="center" vertical="center" wrapText="1"/>
    </xf>
    <xf numFmtId="3" fontId="21" fillId="0" borderId="0" xfId="4" applyNumberFormat="1" applyFont="1" applyAlignment="1">
      <alignment horizontal="right" vertical="center" wrapText="1"/>
    </xf>
    <xf numFmtId="166" fontId="2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6" fontId="2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vertical="center"/>
    </xf>
    <xf numFmtId="0" fontId="26" fillId="0" borderId="1" xfId="0" applyFont="1" applyBorder="1"/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vertical="center"/>
    </xf>
    <xf numFmtId="0" fontId="13" fillId="0" borderId="0" xfId="0" applyFont="1"/>
    <xf numFmtId="3" fontId="13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5" fillId="0" borderId="1" xfId="0" applyFont="1" applyBorder="1" applyAlignment="1">
      <alignment wrapText="1"/>
    </xf>
    <xf numFmtId="0" fontId="12" fillId="0" borderId="0" xfId="0" applyFont="1"/>
    <xf numFmtId="166" fontId="28" fillId="0" borderId="1" xfId="1" applyNumberFormat="1" applyFont="1" applyBorder="1" applyAlignment="1">
      <alignment horizontal="right" vertical="center"/>
    </xf>
    <xf numFmtId="166" fontId="13" fillId="0" borderId="1" xfId="1" applyNumberFormat="1" applyFont="1" applyBorder="1" applyAlignment="1">
      <alignment horizontal="right" vertical="center"/>
    </xf>
    <xf numFmtId="165" fontId="21" fillId="0" borderId="0" xfId="4" applyNumberFormat="1" applyFont="1" applyAlignment="1">
      <alignment vertical="center" wrapText="1"/>
    </xf>
    <xf numFmtId="165" fontId="20" fillId="0" borderId="0" xfId="4" applyNumberFormat="1" applyFont="1" applyAlignment="1">
      <alignment horizontal="left" vertical="center" wrapText="1"/>
    </xf>
    <xf numFmtId="0" fontId="22" fillId="0" borderId="0" xfId="3" applyFont="1" applyAlignment="1">
      <alignment horizontal="right" vertical="center"/>
    </xf>
    <xf numFmtId="0" fontId="8" fillId="0" borderId="0" xfId="0" applyFont="1"/>
    <xf numFmtId="0" fontId="2" fillId="0" borderId="1" xfId="0" applyFont="1" applyBorder="1" applyAlignment="1" applyProtection="1">
      <alignment wrapText="1"/>
      <protection locked="0"/>
    </xf>
    <xf numFmtId="0" fontId="30" fillId="0" borderId="0" xfId="0" applyFont="1"/>
    <xf numFmtId="0" fontId="16" fillId="0" borderId="0" xfId="0" applyFont="1" applyAlignment="1">
      <alignment wrapText="1"/>
    </xf>
    <xf numFmtId="2" fontId="8" fillId="0" borderId="1" xfId="0" applyNumberFormat="1" applyFont="1" applyBorder="1" applyAlignment="1">
      <alignment horizontal="center" vertical="center"/>
    </xf>
    <xf numFmtId="0" fontId="31" fillId="0" borderId="0" xfId="0" applyFont="1"/>
    <xf numFmtId="0" fontId="17" fillId="0" borderId="1" xfId="0" applyFont="1" applyBorder="1" applyAlignment="1">
      <alignment wrapText="1"/>
    </xf>
    <xf numFmtId="2" fontId="32" fillId="0" borderId="1" xfId="4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2" fontId="32" fillId="0" borderId="0" xfId="4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3" fillId="3" borderId="4" xfId="0" applyFont="1" applyFill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3" fontId="19" fillId="0" borderId="1" xfId="4" applyNumberFormat="1" applyFont="1" applyBorder="1" applyAlignment="1">
      <alignment horizontal="center" vertical="center" wrapText="1"/>
    </xf>
    <xf numFmtId="3" fontId="19" fillId="0" borderId="0" xfId="4" applyNumberFormat="1" applyFont="1" applyAlignment="1">
      <alignment horizontal="right" vertical="center" wrapText="1"/>
    </xf>
    <xf numFmtId="3" fontId="8" fillId="0" borderId="7" xfId="0" applyNumberFormat="1" applyFont="1" applyBorder="1" applyAlignment="1">
      <alignment horizontal="center" vertical="center"/>
    </xf>
    <xf numFmtId="0" fontId="35" fillId="0" borderId="8" xfId="0" applyFont="1" applyBorder="1"/>
    <xf numFmtId="3" fontId="35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8" fillId="0" borderId="6" xfId="0" applyFont="1" applyBorder="1"/>
    <xf numFmtId="0" fontId="33" fillId="3" borderId="11" xfId="0" applyFont="1" applyFill="1" applyBorder="1" applyAlignment="1">
      <alignment wrapText="1"/>
    </xf>
    <xf numFmtId="0" fontId="36" fillId="0" borderId="12" xfId="0" applyFont="1" applyBorder="1" applyAlignment="1">
      <alignment wrapText="1"/>
    </xf>
    <xf numFmtId="0" fontId="27" fillId="0" borderId="0" xfId="0" applyFont="1"/>
    <xf numFmtId="0" fontId="6" fillId="0" borderId="0" xfId="2" applyAlignment="1" applyProtection="1"/>
    <xf numFmtId="166" fontId="2" fillId="0" borderId="0" xfId="1" applyNumberFormat="1" applyFont="1" applyAlignment="1">
      <alignment vertical="center"/>
    </xf>
    <xf numFmtId="166" fontId="16" fillId="0" borderId="0" xfId="1" applyNumberFormat="1" applyFont="1" applyAlignment="1">
      <alignment vertical="center"/>
    </xf>
    <xf numFmtId="166" fontId="8" fillId="0" borderId="0" xfId="1" applyNumberFormat="1" applyFont="1" applyAlignment="1">
      <alignment horizontal="right" vertical="center"/>
    </xf>
    <xf numFmtId="166" fontId="17" fillId="2" borderId="1" xfId="1" applyNumberFormat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Border="1" applyAlignment="1">
      <alignment vertical="center" wrapText="1"/>
    </xf>
    <xf numFmtId="166" fontId="8" fillId="0" borderId="1" xfId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justify" vertical="center" wrapText="1"/>
    </xf>
    <xf numFmtId="166" fontId="10" fillId="0" borderId="1" xfId="1" applyNumberFormat="1" applyFont="1" applyFill="1" applyBorder="1" applyAlignment="1">
      <alignment horizontal="left" vertical="center" wrapText="1"/>
    </xf>
    <xf numFmtId="166" fontId="9" fillId="4" borderId="1" xfId="1" applyNumberFormat="1" applyFont="1" applyFill="1" applyBorder="1" applyAlignment="1">
      <alignment horizontal="justify" vertical="center" wrapText="1"/>
    </xf>
    <xf numFmtId="166" fontId="8" fillId="4" borderId="1" xfId="1" applyNumberFormat="1" applyFont="1" applyFill="1" applyBorder="1" applyAlignment="1">
      <alignment horizontal="right" vertical="center"/>
    </xf>
    <xf numFmtId="166" fontId="8" fillId="0" borderId="1" xfId="1" applyNumberFormat="1" applyFont="1" applyBorder="1" applyAlignment="1">
      <alignment horizontal="justify" vertical="center" wrapText="1"/>
    </xf>
    <xf numFmtId="166" fontId="9" fillId="0" borderId="1" xfId="1" applyNumberFormat="1" applyFont="1" applyFill="1" applyBorder="1" applyAlignment="1">
      <alignment horizontal="justify" vertical="center" wrapText="1"/>
    </xf>
    <xf numFmtId="166" fontId="17" fillId="2" borderId="1" xfId="1" applyNumberFormat="1" applyFont="1" applyFill="1" applyBorder="1" applyAlignment="1">
      <alignment vertical="center" wrapText="1"/>
    </xf>
    <xf numFmtId="166" fontId="17" fillId="2" borderId="1" xfId="1" applyNumberFormat="1" applyFont="1" applyFill="1" applyBorder="1" applyAlignment="1">
      <alignment horizontal="justify" vertical="center" wrapText="1"/>
    </xf>
    <xf numFmtId="166" fontId="8" fillId="0" borderId="1" xfId="1" applyNumberFormat="1" applyFont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 wrapText="1"/>
    </xf>
    <xf numFmtId="166" fontId="17" fillId="5" borderId="1" xfId="1" applyNumberFormat="1" applyFont="1" applyFill="1" applyBorder="1" applyAlignment="1">
      <alignment vertical="center" wrapText="1"/>
    </xf>
    <xf numFmtId="166" fontId="11" fillId="0" borderId="1" xfId="1" applyNumberFormat="1" applyFont="1" applyFill="1" applyBorder="1" applyAlignment="1">
      <alignment horizontal="left" vertical="center" wrapText="1"/>
    </xf>
    <xf numFmtId="166" fontId="17" fillId="6" borderId="1" xfId="1" applyNumberFormat="1" applyFont="1" applyFill="1" applyBorder="1" applyAlignment="1">
      <alignment vertical="center" wrapText="1"/>
    </xf>
    <xf numFmtId="166" fontId="37" fillId="6" borderId="1" xfId="1" applyNumberFormat="1" applyFont="1" applyFill="1" applyBorder="1" applyAlignment="1">
      <alignment horizontal="left" vertical="center" wrapText="1"/>
    </xf>
    <xf numFmtId="0" fontId="25" fillId="0" borderId="1" xfId="0" applyFont="1" applyBorder="1"/>
    <xf numFmtId="0" fontId="2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6" fontId="29" fillId="0" borderId="1" xfId="1" applyNumberFormat="1" applyFont="1" applyBorder="1" applyAlignment="1">
      <alignment vertical="center" shrinkToFit="1"/>
    </xf>
    <xf numFmtId="166" fontId="2" fillId="0" borderId="1" xfId="1" applyNumberFormat="1" applyFont="1" applyBorder="1" applyAlignment="1">
      <alignment vertical="center" shrinkToFit="1"/>
    </xf>
    <xf numFmtId="0" fontId="7" fillId="0" borderId="1" xfId="0" applyFont="1" applyBorder="1" applyAlignment="1">
      <alignment wrapText="1"/>
    </xf>
    <xf numFmtId="166" fontId="7" fillId="0" borderId="1" xfId="1" applyNumberFormat="1" applyFont="1" applyBorder="1" applyAlignment="1">
      <alignment vertical="center" shrinkToFit="1"/>
    </xf>
    <xf numFmtId="0" fontId="5" fillId="0" borderId="0" xfId="0" applyFont="1"/>
    <xf numFmtId="0" fontId="5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2" fillId="0" borderId="2" xfId="0" applyFont="1" applyBorder="1"/>
    <xf numFmtId="167" fontId="43" fillId="0" borderId="3" xfId="1" applyNumberFormat="1" applyFont="1" applyFill="1" applyBorder="1" applyAlignment="1" applyProtection="1"/>
    <xf numFmtId="0" fontId="42" fillId="0" borderId="2" xfId="0" applyFont="1" applyBorder="1" applyAlignment="1">
      <alignment wrapText="1"/>
    </xf>
    <xf numFmtId="166" fontId="13" fillId="0" borderId="1" xfId="1" applyNumberFormat="1" applyFont="1" applyBorder="1" applyAlignment="1">
      <alignment vertical="center"/>
    </xf>
    <xf numFmtId="166" fontId="25" fillId="0" borderId="12" xfId="1" applyNumberFormat="1" applyFont="1" applyFill="1" applyBorder="1" applyAlignment="1">
      <alignment horizontal="center" vertical="center"/>
    </xf>
    <xf numFmtId="166" fontId="18" fillId="0" borderId="1" xfId="1" applyNumberFormat="1" applyFont="1" applyBorder="1" applyAlignment="1">
      <alignment horizontal="right" vertical="center"/>
    </xf>
    <xf numFmtId="167" fontId="43" fillId="0" borderId="16" xfId="1" applyNumberFormat="1" applyFont="1" applyFill="1" applyBorder="1" applyAlignment="1" applyProtection="1"/>
    <xf numFmtId="0" fontId="42" fillId="9" borderId="0" xfId="0" applyFont="1" applyFill="1" applyAlignment="1">
      <alignment wrapText="1"/>
    </xf>
    <xf numFmtId="167" fontId="43" fillId="9" borderId="1" xfId="1" applyNumberFormat="1" applyFont="1" applyFill="1" applyBorder="1" applyAlignment="1" applyProtection="1"/>
    <xf numFmtId="166" fontId="13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6" fontId="2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44" fillId="0" borderId="1" xfId="0" applyNumberFormat="1" applyFont="1" applyBorder="1" applyAlignment="1">
      <alignment horizontal="right" vertical="center" wrapText="1"/>
    </xf>
    <xf numFmtId="166" fontId="15" fillId="0" borderId="0" xfId="1" applyNumberFormat="1" applyFont="1" applyAlignment="1">
      <alignment vertical="center"/>
    </xf>
    <xf numFmtId="0" fontId="15" fillId="0" borderId="0" xfId="0" applyFont="1"/>
    <xf numFmtId="166" fontId="2" fillId="0" borderId="0" xfId="1" applyNumberFormat="1" applyFont="1" applyAlignment="1">
      <alignment horizontal="center" vertical="center"/>
    </xf>
    <xf numFmtId="166" fontId="15" fillId="0" borderId="0" xfId="1" applyNumberFormat="1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wrapText="1"/>
    </xf>
    <xf numFmtId="166" fontId="9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166" fontId="37" fillId="6" borderId="0" xfId="1" applyNumberFormat="1" applyFont="1" applyFill="1" applyBorder="1" applyAlignment="1">
      <alignment horizontal="left" vertical="center" wrapText="1"/>
    </xf>
    <xf numFmtId="166" fontId="8" fillId="0" borderId="0" xfId="1" applyNumberFormat="1" applyFont="1" applyBorder="1" applyAlignment="1">
      <alignment horizontal="right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167" fontId="43" fillId="0" borderId="1" xfId="1" applyNumberFormat="1" applyFont="1" applyFill="1" applyBorder="1" applyAlignment="1" applyProtection="1"/>
    <xf numFmtId="167" fontId="43" fillId="0" borderId="17" xfId="1" applyNumberFormat="1" applyFont="1" applyFill="1" applyBorder="1" applyAlignment="1" applyProtection="1"/>
    <xf numFmtId="166" fontId="28" fillId="0" borderId="7" xfId="1" applyNumberFormat="1" applyFont="1" applyBorder="1" applyAlignment="1">
      <alignment horizontal="right" vertical="center"/>
    </xf>
    <xf numFmtId="0" fontId="42" fillId="0" borderId="18" xfId="0" applyFont="1" applyBorder="1" applyAlignment="1">
      <alignment wrapText="1"/>
    </xf>
    <xf numFmtId="0" fontId="42" fillId="0" borderId="18" xfId="0" applyFont="1" applyBorder="1"/>
    <xf numFmtId="167" fontId="43" fillId="0" borderId="19" xfId="1" applyNumberFormat="1" applyFont="1" applyFill="1" applyBorder="1" applyAlignment="1" applyProtection="1"/>
    <xf numFmtId="0" fontId="42" fillId="0" borderId="1" xfId="0" applyFont="1" applyBorder="1" applyAlignment="1">
      <alignment wrapText="1"/>
    </xf>
    <xf numFmtId="166" fontId="45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166" fontId="2" fillId="0" borderId="0" xfId="1" applyNumberFormat="1" applyFont="1" applyAlignment="1">
      <alignment horizontal="right" vertical="center"/>
    </xf>
    <xf numFmtId="166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5">
    <cellStyle name="Ezres" xfId="1" builtinId="3"/>
    <cellStyle name="Hivatkozás" xfId="2" builtinId="8"/>
    <cellStyle name="Normál" xfId="0" builtinId="0"/>
    <cellStyle name="Normál_70ûrlap" xfId="3" xr:uid="{00000000-0005-0000-0000-000003000000}"/>
    <cellStyle name="Normál_97ûrlap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topLeftCell="A16" zoomScale="75" zoomScaleSheetLayoutView="75" workbookViewId="0">
      <selection activeCell="B1" sqref="B1:G1"/>
    </sheetView>
  </sheetViews>
  <sheetFormatPr defaultColWidth="9.140625" defaultRowHeight="14.25" x14ac:dyDescent="0.2"/>
  <cols>
    <col min="1" max="1" width="9.140625" style="120" customWidth="1"/>
    <col min="2" max="2" width="48" style="120" customWidth="1"/>
    <col min="3" max="3" width="21.42578125" style="122" customWidth="1"/>
    <col min="4" max="4" width="21.7109375" style="122" customWidth="1"/>
    <col min="5" max="5" width="49.5703125" style="120" customWidth="1"/>
    <col min="6" max="6" width="20.140625" style="122" customWidth="1"/>
    <col min="7" max="7" width="20.85546875" style="122" customWidth="1"/>
    <col min="8" max="8" width="20.7109375" style="120" customWidth="1"/>
    <col min="9" max="9" width="18" style="120" customWidth="1"/>
    <col min="10" max="16384" width="9.140625" style="120"/>
  </cols>
  <sheetData>
    <row r="1" spans="1:7" ht="14.25" customHeight="1" x14ac:dyDescent="0.2">
      <c r="B1" s="194" t="s">
        <v>314</v>
      </c>
      <c r="C1" s="194"/>
      <c r="D1" s="194"/>
      <c r="E1" s="194"/>
      <c r="F1" s="194"/>
      <c r="G1" s="194"/>
    </row>
    <row r="2" spans="1:7" ht="14.25" customHeight="1" x14ac:dyDescent="0.2">
      <c r="B2" s="169"/>
      <c r="C2" s="169"/>
      <c r="D2" s="169"/>
      <c r="E2" s="194" t="s">
        <v>315</v>
      </c>
      <c r="F2" s="194"/>
      <c r="G2" s="194"/>
    </row>
    <row r="3" spans="1:7" ht="23.25" customHeight="1" x14ac:dyDescent="0.2">
      <c r="B3" s="176"/>
      <c r="C3" s="169"/>
      <c r="D3" s="169"/>
      <c r="E3" s="175"/>
      <c r="F3" s="175"/>
      <c r="G3" s="175"/>
    </row>
    <row r="4" spans="1:7" ht="27.75" x14ac:dyDescent="0.2">
      <c r="B4" s="192" t="s">
        <v>299</v>
      </c>
      <c r="D4" s="173"/>
      <c r="E4" s="121"/>
    </row>
    <row r="5" spans="1:7" ht="20.25" x14ac:dyDescent="0.2">
      <c r="B5" s="173" t="s">
        <v>216</v>
      </c>
      <c r="F5" s="122" t="s">
        <v>72</v>
      </c>
    </row>
    <row r="6" spans="1:7" ht="60.2" customHeight="1" x14ac:dyDescent="0.2">
      <c r="B6" s="123" t="s">
        <v>0</v>
      </c>
      <c r="C6" s="124" t="s">
        <v>90</v>
      </c>
      <c r="D6" s="124" t="s">
        <v>91</v>
      </c>
      <c r="E6" s="124" t="s">
        <v>0</v>
      </c>
      <c r="F6" s="124" t="s">
        <v>90</v>
      </c>
      <c r="G6" s="124" t="s">
        <v>91</v>
      </c>
    </row>
    <row r="7" spans="1:7" x14ac:dyDescent="0.2">
      <c r="B7" s="123" t="s">
        <v>5</v>
      </c>
      <c r="C7" s="124" t="s">
        <v>6</v>
      </c>
      <c r="D7" s="124" t="s">
        <v>7</v>
      </c>
      <c r="E7" s="123" t="s">
        <v>92</v>
      </c>
      <c r="F7" s="124" t="s">
        <v>9</v>
      </c>
      <c r="G7" s="124" t="s">
        <v>10</v>
      </c>
    </row>
    <row r="8" spans="1:7" ht="107.25" customHeight="1" x14ac:dyDescent="0.2">
      <c r="A8" s="120">
        <v>1</v>
      </c>
      <c r="B8" s="125" t="s">
        <v>157</v>
      </c>
      <c r="C8" s="126">
        <f>'1 bevétel-kiadás'!K9</f>
        <v>616484885</v>
      </c>
      <c r="D8" s="126">
        <f>'1 bevétel-kiadás'!L9</f>
        <v>696896055</v>
      </c>
      <c r="E8" s="127" t="s">
        <v>37</v>
      </c>
      <c r="F8" s="126">
        <f>'1 bevétel-kiadás'!K38</f>
        <v>561294070</v>
      </c>
      <c r="G8" s="126">
        <f>'1 bevétel-kiadás'!L38</f>
        <v>561515499</v>
      </c>
    </row>
    <row r="9" spans="1:7" ht="45" x14ac:dyDescent="0.2">
      <c r="A9" s="120">
        <v>2</v>
      </c>
      <c r="B9" s="125" t="s">
        <v>158</v>
      </c>
      <c r="C9" s="126">
        <f>C10+C11</f>
        <v>365000000</v>
      </c>
      <c r="D9" s="126">
        <f>D10+D11</f>
        <v>365000000</v>
      </c>
      <c r="E9" s="127" t="s">
        <v>38</v>
      </c>
      <c r="F9" s="126">
        <f>'1 bevétel-kiadás'!K39</f>
        <v>77523028</v>
      </c>
      <c r="G9" s="126">
        <f>'1 bevétel-kiadás'!L39</f>
        <v>77373028</v>
      </c>
    </row>
    <row r="10" spans="1:7" ht="15" x14ac:dyDescent="0.2">
      <c r="A10" s="120">
        <v>3</v>
      </c>
      <c r="B10" s="128" t="s">
        <v>18</v>
      </c>
      <c r="C10" s="126">
        <f>'1 bevétel-kiadás'!C11</f>
        <v>360000000</v>
      </c>
      <c r="D10" s="126">
        <f>'1 bevétel-kiadás'!D11</f>
        <v>360000000</v>
      </c>
      <c r="E10" s="127" t="s">
        <v>39</v>
      </c>
      <c r="F10" s="126">
        <f>'1 bevétel-kiadás'!K40</f>
        <v>493625877</v>
      </c>
      <c r="G10" s="126">
        <f>'1 bevétel-kiadás'!L40</f>
        <v>577606513</v>
      </c>
    </row>
    <row r="11" spans="1:7" ht="30" x14ac:dyDescent="0.2">
      <c r="A11" s="120">
        <v>4</v>
      </c>
      <c r="B11" s="128" t="s">
        <v>239</v>
      </c>
      <c r="C11" s="126">
        <f>'1 bevétel-kiadás'!C12</f>
        <v>5000000</v>
      </c>
      <c r="D11" s="126">
        <f>'1 bevétel-kiadás'!D12</f>
        <v>5000000</v>
      </c>
      <c r="E11" s="129" t="s">
        <v>93</v>
      </c>
      <c r="F11" s="130">
        <f>'1 bevétel-kiadás'!K41</f>
        <v>333731671</v>
      </c>
      <c r="G11" s="130">
        <f>'1 bevétel-kiadás'!L41</f>
        <v>383907251</v>
      </c>
    </row>
    <row r="12" spans="1:7" ht="15" x14ac:dyDescent="0.2">
      <c r="A12" s="120">
        <v>5</v>
      </c>
      <c r="B12" s="125" t="s">
        <v>20</v>
      </c>
      <c r="C12" s="126">
        <f>'1 bevétel-kiadás'!K14</f>
        <v>263617977</v>
      </c>
      <c r="D12" s="126">
        <f>'1 bevétel-kiadás'!L14</f>
        <v>328998085</v>
      </c>
      <c r="E12" s="127" t="s">
        <v>40</v>
      </c>
      <c r="F12" s="126">
        <f>SUM(F13:F18)</f>
        <v>68231925</v>
      </c>
      <c r="G12" s="126">
        <f>SUM(G13:G18)</f>
        <v>130581761</v>
      </c>
    </row>
    <row r="13" spans="1:7" ht="30" x14ac:dyDescent="0.2">
      <c r="A13" s="120">
        <v>6</v>
      </c>
      <c r="B13" s="125" t="s">
        <v>21</v>
      </c>
      <c r="C13" s="126">
        <f>'1 bevétel-kiadás'!K15</f>
        <v>18471606</v>
      </c>
      <c r="D13" s="126">
        <f>'1 bevétel-kiadás'!L15</f>
        <v>18471606</v>
      </c>
      <c r="E13" s="13" t="s">
        <v>194</v>
      </c>
      <c r="F13" s="126">
        <f>'1 bevétel-kiadás'!K43</f>
        <v>9400000</v>
      </c>
      <c r="G13" s="126">
        <f>'1 bevétel-kiadás'!L43</f>
        <v>9400000</v>
      </c>
    </row>
    <row r="14" spans="1:7" ht="30" x14ac:dyDescent="0.2">
      <c r="A14" s="120">
        <v>7</v>
      </c>
      <c r="B14" s="125" t="s">
        <v>22</v>
      </c>
      <c r="C14" s="126">
        <f>'1 bevétel-kiadás'!K16</f>
        <v>0</v>
      </c>
      <c r="D14" s="126">
        <f>'1 bevétel-kiadás'!L16</f>
        <v>397071</v>
      </c>
      <c r="E14" s="13" t="s">
        <v>41</v>
      </c>
      <c r="F14" s="126">
        <f>'1 bevétel-kiadás'!K44</f>
        <v>0</v>
      </c>
      <c r="G14" s="126">
        <f>'1 bevétel-kiadás'!L44</f>
        <v>0</v>
      </c>
    </row>
    <row r="15" spans="1:7" ht="30" x14ac:dyDescent="0.2">
      <c r="A15" s="120">
        <v>8</v>
      </c>
      <c r="B15" s="125" t="s">
        <v>131</v>
      </c>
      <c r="C15" s="126">
        <f>'1 bevétel-kiadás'!K17</f>
        <v>0</v>
      </c>
      <c r="D15" s="126">
        <f>'1 bevétel-kiadás'!L17</f>
        <v>0</v>
      </c>
      <c r="E15" s="13" t="s">
        <v>195</v>
      </c>
      <c r="F15" s="126">
        <f>'1 bevétel-kiadás'!K45</f>
        <v>0</v>
      </c>
      <c r="G15" s="126">
        <f>'1 bevétel-kiadás'!L45</f>
        <v>2349836</v>
      </c>
    </row>
    <row r="16" spans="1:7" x14ac:dyDescent="0.2">
      <c r="A16" s="120">
        <v>9</v>
      </c>
      <c r="B16" s="133" t="s">
        <v>24</v>
      </c>
      <c r="C16" s="126">
        <f>C8+C9+C12+C13</f>
        <v>1263574468</v>
      </c>
      <c r="D16" s="126">
        <f>D8+D9+D12+D13+D14</f>
        <v>1409762817</v>
      </c>
      <c r="E16" s="13" t="s">
        <v>303</v>
      </c>
      <c r="F16" s="126">
        <f>'1 bevétel-kiadás'!K46</f>
        <v>10131925</v>
      </c>
      <c r="G16" s="126">
        <f>'1 bevétel-kiadás'!L46</f>
        <v>10131925</v>
      </c>
    </row>
    <row r="17" spans="1:7" ht="30" x14ac:dyDescent="0.2">
      <c r="A17" s="120">
        <v>10</v>
      </c>
      <c r="B17" s="125" t="s">
        <v>25</v>
      </c>
      <c r="C17" s="126">
        <f>'1 bevétel-kiadás'!K19</f>
        <v>316076176</v>
      </c>
      <c r="D17" s="126">
        <f>'1 bevétel-kiadás'!L19</f>
        <v>316076176</v>
      </c>
      <c r="E17" s="13" t="s">
        <v>304</v>
      </c>
      <c r="F17" s="126">
        <f>'1 bevétel-kiadás'!K47</f>
        <v>0</v>
      </c>
      <c r="G17" s="126">
        <f>'1 bevétel-kiadás'!L47</f>
        <v>60000000</v>
      </c>
    </row>
    <row r="18" spans="1:7" ht="30" x14ac:dyDescent="0.2">
      <c r="A18" s="120">
        <v>11</v>
      </c>
      <c r="B18" s="125" t="s">
        <v>26</v>
      </c>
      <c r="C18" s="126">
        <f>'1 bevétel-kiadás'!K20</f>
        <v>2973000</v>
      </c>
      <c r="D18" s="126">
        <f>'1 bevétel-kiadás'!L20</f>
        <v>4006383</v>
      </c>
      <c r="E18" s="13" t="s">
        <v>42</v>
      </c>
      <c r="F18" s="126">
        <f>'1 bevétel-kiadás'!K48</f>
        <v>48700000</v>
      </c>
      <c r="G18" s="126">
        <f>'1 bevétel-kiadás'!L48</f>
        <v>48700000</v>
      </c>
    </row>
    <row r="19" spans="1:7" ht="45" x14ac:dyDescent="0.2">
      <c r="A19" s="120">
        <v>12</v>
      </c>
      <c r="B19" s="125" t="s">
        <v>27</v>
      </c>
      <c r="C19" s="126">
        <f>'1 bevétel-kiadás'!K21</f>
        <v>0</v>
      </c>
      <c r="D19" s="126">
        <f>'1 bevétel-kiadás'!L21</f>
        <v>500000</v>
      </c>
      <c r="E19" s="132" t="s">
        <v>117</v>
      </c>
      <c r="F19" s="179">
        <f>'1 bevétel-kiadás'!K49</f>
        <v>2200000</v>
      </c>
      <c r="G19" s="179">
        <f>'1 bevétel-kiadás'!L49</f>
        <v>2200000</v>
      </c>
    </row>
    <row r="20" spans="1:7" ht="30" x14ac:dyDescent="0.2">
      <c r="A20" s="120">
        <v>13</v>
      </c>
      <c r="B20" s="125" t="s">
        <v>28</v>
      </c>
      <c r="C20" s="126">
        <f>'1 bevétel-kiadás'!K22</f>
        <v>0</v>
      </c>
      <c r="D20" s="126">
        <f>'1 bevétel-kiadás'!L22</f>
        <v>0</v>
      </c>
      <c r="E20" s="127" t="s">
        <v>43</v>
      </c>
      <c r="F20" s="164">
        <f>SUM(F21:F22)</f>
        <v>70214939</v>
      </c>
      <c r="G20" s="164">
        <f>SUM(G21:G22)</f>
        <v>94186896</v>
      </c>
    </row>
    <row r="21" spans="1:7" x14ac:dyDescent="0.2">
      <c r="A21" s="120">
        <v>14</v>
      </c>
      <c r="B21" s="133" t="s">
        <v>30</v>
      </c>
      <c r="C21" s="126">
        <f>SUM(C17:C20)</f>
        <v>319049176</v>
      </c>
      <c r="D21" s="126">
        <f>SUM(D17:D20)</f>
        <v>320582559</v>
      </c>
      <c r="E21" s="131" t="s">
        <v>44</v>
      </c>
      <c r="F21" s="126">
        <f>'1 bevétel-kiadás'!K51</f>
        <v>70214939</v>
      </c>
      <c r="G21" s="126">
        <f>'1 bevétel-kiadás'!L51</f>
        <v>94186896</v>
      </c>
    </row>
    <row r="22" spans="1:7" x14ac:dyDescent="0.2">
      <c r="A22" s="120">
        <v>15</v>
      </c>
      <c r="B22" s="137" t="s">
        <v>96</v>
      </c>
      <c r="C22" s="126">
        <f>C21+C16</f>
        <v>1582623644</v>
      </c>
      <c r="D22" s="126">
        <f>D21+D16</f>
        <v>1730345376</v>
      </c>
      <c r="E22" s="131" t="s">
        <v>45</v>
      </c>
      <c r="F22" s="126">
        <f>'1 bevétel-kiadás'!K52</f>
        <v>0</v>
      </c>
      <c r="G22" s="126">
        <f>'1 bevétel-kiadás'!L52</f>
        <v>0</v>
      </c>
    </row>
    <row r="23" spans="1:7" ht="15" x14ac:dyDescent="0.2">
      <c r="A23" s="120">
        <v>16</v>
      </c>
      <c r="B23" s="138" t="s">
        <v>211</v>
      </c>
      <c r="C23" s="126">
        <f>'1 bevétel-kiadás'!K26</f>
        <v>0</v>
      </c>
      <c r="D23" s="126">
        <f>'1 bevétel-kiadás'!L26</f>
        <v>50000000</v>
      </c>
      <c r="E23" s="134" t="s">
        <v>94</v>
      </c>
      <c r="F23" s="126">
        <f>F20+F12+F10+F9+F8+F19</f>
        <v>1273089839</v>
      </c>
      <c r="G23" s="126">
        <f>G20+G12+G10+G9+G8+G19</f>
        <v>1443463697</v>
      </c>
    </row>
    <row r="24" spans="1:7" ht="45" x14ac:dyDescent="0.2">
      <c r="A24" s="120">
        <v>17</v>
      </c>
      <c r="B24" s="138" t="s">
        <v>32</v>
      </c>
      <c r="C24" s="126">
        <f>'1 bevétel-kiadás'!K27</f>
        <v>208892246</v>
      </c>
      <c r="D24" s="126">
        <f>'1 bevétel-kiadás'!L27</f>
        <v>208892246</v>
      </c>
      <c r="E24" s="132" t="s">
        <v>47</v>
      </c>
      <c r="F24" s="126">
        <f>'1 bevétel-kiadás'!K54</f>
        <v>404378045</v>
      </c>
      <c r="G24" s="126">
        <f>'1 bevétel-kiadás'!L54</f>
        <v>381604419</v>
      </c>
    </row>
    <row r="25" spans="1:7" ht="15" x14ac:dyDescent="0.2">
      <c r="A25" s="120">
        <v>18</v>
      </c>
      <c r="B25" s="138" t="s">
        <v>33</v>
      </c>
      <c r="C25" s="126">
        <f>'1 bevétel-kiadás'!K28</f>
        <v>0</v>
      </c>
      <c r="D25" s="126">
        <f>'1 bevétel-kiadás'!L28</f>
        <v>0</v>
      </c>
      <c r="E25" s="132" t="s">
        <v>48</v>
      </c>
      <c r="F25" s="126">
        <f>'1 bevétel-kiadás'!K55</f>
        <v>105347643</v>
      </c>
      <c r="G25" s="126">
        <f>'1 bevétel-kiadás'!L55</f>
        <v>155469143</v>
      </c>
    </row>
    <row r="26" spans="1:7" ht="28.5" x14ac:dyDescent="0.2">
      <c r="A26" s="120">
        <v>19</v>
      </c>
      <c r="B26" s="140" t="s">
        <v>98</v>
      </c>
      <c r="C26" s="126">
        <f>C22+C25+C24+C23</f>
        <v>1791515890</v>
      </c>
      <c r="D26" s="126">
        <f>D22+D25+D24+D23</f>
        <v>1989237622</v>
      </c>
      <c r="E26" s="135" t="s">
        <v>50</v>
      </c>
      <c r="F26" s="126">
        <f>'1 bevétel-kiadás'!K56</f>
        <v>0</v>
      </c>
      <c r="G26" s="126">
        <f>'1 bevétel-kiadás'!L56</f>
        <v>0</v>
      </c>
    </row>
    <row r="27" spans="1:7" ht="28.5" x14ac:dyDescent="0.2">
      <c r="A27" s="120">
        <v>20</v>
      </c>
      <c r="B27" s="181"/>
      <c r="C27" s="182"/>
      <c r="D27" s="182"/>
      <c r="E27" s="136" t="s">
        <v>51</v>
      </c>
      <c r="F27" s="126">
        <f>'1 bevétel-kiadás'!K57</f>
        <v>0</v>
      </c>
      <c r="G27" s="126">
        <f>'1 bevétel-kiadás'!L57</f>
        <v>0</v>
      </c>
    </row>
    <row r="28" spans="1:7" x14ac:dyDescent="0.2">
      <c r="A28" s="120">
        <v>21</v>
      </c>
      <c r="E28" s="134" t="s">
        <v>95</v>
      </c>
      <c r="F28" s="126">
        <f>F25+F24</f>
        <v>509725688</v>
      </c>
      <c r="G28" s="126">
        <f>G25+G24+G27</f>
        <v>537073562</v>
      </c>
    </row>
    <row r="29" spans="1:7" x14ac:dyDescent="0.2">
      <c r="A29" s="120">
        <v>22</v>
      </c>
      <c r="E29" s="137" t="s">
        <v>97</v>
      </c>
      <c r="F29" s="126">
        <f>F23+F28</f>
        <v>1782815527</v>
      </c>
      <c r="G29" s="126">
        <f>G23+G28</f>
        <v>1980537259</v>
      </c>
    </row>
    <row r="30" spans="1:7" ht="15" x14ac:dyDescent="0.2">
      <c r="A30" s="120">
        <v>23</v>
      </c>
      <c r="E30" s="8" t="s">
        <v>227</v>
      </c>
      <c r="F30" s="126">
        <f>'1 bevétel-kiadás'!K62</f>
        <v>0</v>
      </c>
      <c r="G30" s="126">
        <f>'1 bevétel-kiadás'!L62</f>
        <v>0</v>
      </c>
    </row>
    <row r="31" spans="1:7" ht="15" x14ac:dyDescent="0.2">
      <c r="A31" s="120">
        <v>24</v>
      </c>
      <c r="E31" s="8" t="s">
        <v>228</v>
      </c>
      <c r="F31" s="126">
        <f>'1 bevétel-kiadás'!K63</f>
        <v>8700363</v>
      </c>
      <c r="G31" s="126">
        <f>'1 bevétel-kiadás'!L63</f>
        <v>8700363</v>
      </c>
    </row>
    <row r="32" spans="1:7" ht="83.25" customHeight="1" x14ac:dyDescent="0.2">
      <c r="A32" s="120">
        <v>25</v>
      </c>
      <c r="E32" s="139" t="s">
        <v>99</v>
      </c>
      <c r="F32" s="126">
        <f>F31+F29</f>
        <v>1791515890</v>
      </c>
      <c r="G32" s="126">
        <f>G31+G29+G30</f>
        <v>1989237622</v>
      </c>
    </row>
    <row r="33" spans="7:7" ht="23.25" customHeight="1" x14ac:dyDescent="0.2">
      <c r="G33" s="122" t="s">
        <v>200</v>
      </c>
    </row>
    <row r="41" spans="7:7" ht="68.25" customHeight="1" x14ac:dyDescent="0.2"/>
    <row r="47" spans="7:7" ht="97.5" customHeight="1" x14ac:dyDescent="0.2"/>
  </sheetData>
  <mergeCells count="2">
    <mergeCell ref="B1:G1"/>
    <mergeCell ref="E2:G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28"/>
  <sheetViews>
    <sheetView view="pageBreakPreview" zoomScale="70" zoomScaleNormal="75" zoomScaleSheetLayoutView="70" workbookViewId="0">
      <selection activeCell="A12" sqref="A12"/>
    </sheetView>
  </sheetViews>
  <sheetFormatPr defaultColWidth="9.140625" defaultRowHeight="12.75" x14ac:dyDescent="0.2"/>
  <cols>
    <col min="1" max="1" width="7.28515625" style="1" customWidth="1"/>
    <col min="2" max="2" width="50" style="18" customWidth="1"/>
    <col min="3" max="4" width="19.42578125" style="3" customWidth="1"/>
    <col min="5" max="6" width="19.28515625" style="3" customWidth="1"/>
    <col min="7" max="8" width="17.5703125" style="3" customWidth="1"/>
    <col min="9" max="9" width="17.28515625" style="3" customWidth="1"/>
    <col min="10" max="10" width="17.5703125" style="3" customWidth="1"/>
    <col min="11" max="11" width="19.5703125" style="3" customWidth="1"/>
    <col min="12" max="12" width="18.7109375" style="3" customWidth="1"/>
    <col min="13" max="13" width="19.42578125" style="3" customWidth="1"/>
    <col min="14" max="14" width="19.7109375" style="3" customWidth="1"/>
    <col min="15" max="15" width="19.28515625" style="3" customWidth="1"/>
    <col min="16" max="16" width="19.5703125" style="3" customWidth="1"/>
    <col min="17" max="16384" width="9.140625" style="1"/>
  </cols>
  <sheetData>
    <row r="2" spans="1:16" x14ac:dyDescent="0.2">
      <c r="N2" s="3" t="s">
        <v>332</v>
      </c>
    </row>
    <row r="3" spans="1:16" x14ac:dyDescent="0.2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16" ht="27.75" x14ac:dyDescent="0.4">
      <c r="B4" s="97"/>
      <c r="L4" s="197" t="s">
        <v>333</v>
      </c>
      <c r="M4" s="197"/>
      <c r="N4" s="197"/>
      <c r="O4" s="197"/>
      <c r="P4" s="197"/>
    </row>
    <row r="5" spans="1:16" ht="27.75" x14ac:dyDescent="0.4">
      <c r="B5" s="178" t="s">
        <v>292</v>
      </c>
    </row>
    <row r="6" spans="1:16" ht="20.25" x14ac:dyDescent="0.3">
      <c r="B6" s="98"/>
      <c r="N6" s="3" t="s">
        <v>168</v>
      </c>
    </row>
    <row r="7" spans="1:16" ht="79.5" customHeight="1" x14ac:dyDescent="0.2">
      <c r="B7" s="47" t="s">
        <v>0</v>
      </c>
      <c r="C7" s="41" t="s">
        <v>1</v>
      </c>
      <c r="D7" s="41" t="s">
        <v>57</v>
      </c>
      <c r="E7" s="41" t="s">
        <v>56</v>
      </c>
      <c r="F7" s="41" t="s">
        <v>58</v>
      </c>
      <c r="G7" s="41" t="s">
        <v>2</v>
      </c>
      <c r="H7" s="41" t="s">
        <v>59</v>
      </c>
      <c r="I7" s="41" t="s">
        <v>63</v>
      </c>
      <c r="J7" s="41" t="s">
        <v>60</v>
      </c>
      <c r="K7" s="4" t="s">
        <v>3</v>
      </c>
      <c r="L7" s="4" t="s">
        <v>4</v>
      </c>
      <c r="M7" s="4" t="s">
        <v>61</v>
      </c>
      <c r="N7" s="4" t="s">
        <v>62</v>
      </c>
      <c r="O7" s="4" t="s">
        <v>64</v>
      </c>
      <c r="P7" s="4" t="s">
        <v>65</v>
      </c>
    </row>
    <row r="8" spans="1:16" ht="14.25" x14ac:dyDescent="0.2">
      <c r="B8" s="40" t="s">
        <v>5</v>
      </c>
      <c r="C8" s="41" t="s">
        <v>6</v>
      </c>
      <c r="D8" s="40" t="s">
        <v>7</v>
      </c>
      <c r="E8" s="41" t="s">
        <v>8</v>
      </c>
      <c r="F8" s="41" t="s">
        <v>9</v>
      </c>
      <c r="G8" s="41" t="s">
        <v>10</v>
      </c>
      <c r="H8" s="41" t="s">
        <v>11</v>
      </c>
      <c r="I8" s="41" t="s">
        <v>12</v>
      </c>
      <c r="J8" s="41" t="s">
        <v>13</v>
      </c>
      <c r="K8" s="41" t="s">
        <v>14</v>
      </c>
      <c r="L8" s="41" t="s">
        <v>15</v>
      </c>
      <c r="M8" s="41" t="s">
        <v>16</v>
      </c>
      <c r="N8" s="41" t="s">
        <v>17</v>
      </c>
      <c r="O8" s="41" t="s">
        <v>66</v>
      </c>
      <c r="P8" s="41" t="s">
        <v>67</v>
      </c>
    </row>
    <row r="9" spans="1:16" ht="14.25" x14ac:dyDescent="0.2">
      <c r="A9" s="1">
        <v>1</v>
      </c>
      <c r="B9" s="16" t="s">
        <v>125</v>
      </c>
      <c r="C9" s="99">
        <v>4</v>
      </c>
      <c r="D9" s="99">
        <v>4</v>
      </c>
      <c r="E9" s="99">
        <v>14</v>
      </c>
      <c r="F9" s="99">
        <v>14</v>
      </c>
      <c r="G9" s="99">
        <v>3</v>
      </c>
      <c r="H9" s="99">
        <v>3</v>
      </c>
      <c r="I9" s="99">
        <v>17</v>
      </c>
      <c r="J9" s="99">
        <v>17</v>
      </c>
      <c r="K9" s="99">
        <f>C9+E9+G9+I9</f>
        <v>38</v>
      </c>
      <c r="L9" s="99">
        <f>D9+F9+H9+J9</f>
        <v>38</v>
      </c>
      <c r="M9" s="99">
        <f>C9+E9+G9+I9</f>
        <v>38</v>
      </c>
      <c r="N9" s="99">
        <v>0</v>
      </c>
      <c r="O9" s="99">
        <f>L9</f>
        <v>38</v>
      </c>
      <c r="P9" s="99">
        <v>0</v>
      </c>
    </row>
    <row r="10" spans="1:16" ht="14.25" x14ac:dyDescent="0.2">
      <c r="A10" s="1">
        <v>2</v>
      </c>
      <c r="B10" s="16" t="s">
        <v>126</v>
      </c>
      <c r="C10" s="99">
        <v>1</v>
      </c>
      <c r="D10" s="99">
        <v>1</v>
      </c>
      <c r="E10" s="99">
        <v>0</v>
      </c>
      <c r="F10" s="99">
        <v>0</v>
      </c>
      <c r="G10" s="99">
        <v>22</v>
      </c>
      <c r="H10" s="99">
        <v>22</v>
      </c>
      <c r="I10" s="99">
        <v>5</v>
      </c>
      <c r="J10" s="99">
        <v>5</v>
      </c>
      <c r="K10" s="99">
        <f>C10+E10+G10+I10</f>
        <v>28</v>
      </c>
      <c r="L10" s="99">
        <f>D10+F10+H10+J10</f>
        <v>28</v>
      </c>
      <c r="M10" s="99">
        <f>C10+E10+G10+I10</f>
        <v>28</v>
      </c>
      <c r="N10" s="99">
        <v>0</v>
      </c>
      <c r="O10" s="99">
        <f>L10</f>
        <v>28</v>
      </c>
      <c r="P10" s="99">
        <v>0</v>
      </c>
    </row>
    <row r="11" spans="1:16" s="100" customFormat="1" ht="15" x14ac:dyDescent="0.2">
      <c r="A11" s="100">
        <v>3</v>
      </c>
      <c r="B11" s="101" t="s">
        <v>89</v>
      </c>
      <c r="C11" s="102">
        <f>SUM(C9:C10)</f>
        <v>5</v>
      </c>
      <c r="D11" s="102">
        <f>SUM(D9:D10)</f>
        <v>5</v>
      </c>
      <c r="E11" s="102">
        <f t="shared" ref="E11:P11" si="0">SUM(E9:E10)</f>
        <v>14</v>
      </c>
      <c r="F11" s="102">
        <f t="shared" si="0"/>
        <v>14</v>
      </c>
      <c r="G11" s="102">
        <f t="shared" si="0"/>
        <v>25</v>
      </c>
      <c r="H11" s="102">
        <f t="shared" si="0"/>
        <v>25</v>
      </c>
      <c r="I11" s="102">
        <f t="shared" si="0"/>
        <v>22</v>
      </c>
      <c r="J11" s="102">
        <f t="shared" si="0"/>
        <v>22</v>
      </c>
      <c r="K11" s="102">
        <f t="shared" si="0"/>
        <v>66</v>
      </c>
      <c r="L11" s="102">
        <f t="shared" si="0"/>
        <v>66</v>
      </c>
      <c r="M11" s="102">
        <f t="shared" si="0"/>
        <v>66</v>
      </c>
      <c r="N11" s="102">
        <f t="shared" si="0"/>
        <v>0</v>
      </c>
      <c r="O11" s="102">
        <f>SUM(O9:O10)</f>
        <v>66</v>
      </c>
      <c r="P11" s="102">
        <f t="shared" si="0"/>
        <v>0</v>
      </c>
    </row>
    <row r="12" spans="1:16" s="100" customFormat="1" ht="57.75" customHeight="1" x14ac:dyDescent="0.2">
      <c r="B12" s="103"/>
      <c r="C12" s="105" t="s">
        <v>172</v>
      </c>
      <c r="D12" s="105" t="s">
        <v>172</v>
      </c>
      <c r="E12" s="3" t="s">
        <v>127</v>
      </c>
      <c r="F12" s="3" t="s">
        <v>127</v>
      </c>
      <c r="G12" s="3" t="s">
        <v>129</v>
      </c>
      <c r="H12" s="3" t="s">
        <v>129</v>
      </c>
      <c r="I12" s="18" t="s">
        <v>295</v>
      </c>
      <c r="J12" s="18" t="s">
        <v>295</v>
      </c>
      <c r="K12" s="104"/>
      <c r="L12" s="104"/>
      <c r="M12" s="104"/>
      <c r="N12" s="104"/>
      <c r="O12" s="104"/>
      <c r="P12" s="104"/>
    </row>
    <row r="13" spans="1:16" s="3" customFormat="1" ht="25.5" x14ac:dyDescent="0.2">
      <c r="A13" s="1"/>
      <c r="B13" s="17"/>
      <c r="C13" s="3" t="s">
        <v>162</v>
      </c>
      <c r="D13" s="3" t="s">
        <v>162</v>
      </c>
      <c r="E13" s="3" t="s">
        <v>128</v>
      </c>
      <c r="F13" s="3" t="s">
        <v>128</v>
      </c>
      <c r="G13" s="3" t="s">
        <v>130</v>
      </c>
      <c r="H13" s="3" t="s">
        <v>130</v>
      </c>
      <c r="I13" s="105" t="s">
        <v>297</v>
      </c>
      <c r="J13" s="105" t="s">
        <v>297</v>
      </c>
    </row>
    <row r="14" spans="1:16" s="3" customFormat="1" ht="15" x14ac:dyDescent="0.2">
      <c r="A14" s="1"/>
      <c r="B14" s="17"/>
      <c r="C14" s="3" t="s">
        <v>170</v>
      </c>
      <c r="D14" s="3" t="s">
        <v>170</v>
      </c>
      <c r="E14" s="3" t="s">
        <v>219</v>
      </c>
      <c r="F14" s="3" t="s">
        <v>219</v>
      </c>
      <c r="G14" s="3" t="s">
        <v>214</v>
      </c>
      <c r="H14" s="3" t="s">
        <v>214</v>
      </c>
      <c r="I14" s="3" t="s">
        <v>215</v>
      </c>
      <c r="J14" s="3" t="s">
        <v>215</v>
      </c>
    </row>
    <row r="15" spans="1:16" s="3" customFormat="1" ht="15" x14ac:dyDescent="0.2">
      <c r="A15" s="1"/>
      <c r="B15" s="17"/>
      <c r="C15" s="105" t="s">
        <v>252</v>
      </c>
      <c r="D15" s="105" t="s">
        <v>252</v>
      </c>
      <c r="E15" s="3" t="s">
        <v>220</v>
      </c>
      <c r="F15" s="3" t="s">
        <v>220</v>
      </c>
      <c r="I15" s="18" t="s">
        <v>201</v>
      </c>
      <c r="J15" s="18" t="s">
        <v>201</v>
      </c>
    </row>
    <row r="16" spans="1:16" s="3" customFormat="1" ht="25.5" x14ac:dyDescent="0.2">
      <c r="A16" s="1"/>
      <c r="B16" s="17"/>
      <c r="C16" s="105" t="s">
        <v>293</v>
      </c>
      <c r="D16" s="105" t="s">
        <v>293</v>
      </c>
      <c r="E16" s="3" t="s">
        <v>221</v>
      </c>
      <c r="F16" s="3" t="s">
        <v>221</v>
      </c>
      <c r="G16" s="105" t="s">
        <v>202</v>
      </c>
      <c r="H16" s="105" t="s">
        <v>202</v>
      </c>
      <c r="I16" s="18" t="s">
        <v>203</v>
      </c>
      <c r="J16" s="18" t="s">
        <v>203</v>
      </c>
    </row>
    <row r="17" spans="1:16" s="3" customFormat="1" ht="25.5" x14ac:dyDescent="0.2">
      <c r="A17" s="1"/>
      <c r="B17" s="17"/>
      <c r="C17" s="105"/>
      <c r="D17" s="105"/>
      <c r="E17" s="3" t="s">
        <v>253</v>
      </c>
      <c r="F17" s="3" t="s">
        <v>253</v>
      </c>
      <c r="G17" s="105" t="s">
        <v>222</v>
      </c>
      <c r="H17" s="105" t="s">
        <v>222</v>
      </c>
      <c r="I17" s="1" t="s">
        <v>204</v>
      </c>
      <c r="J17" s="1" t="s">
        <v>204</v>
      </c>
    </row>
    <row r="18" spans="1:16" ht="25.5" x14ac:dyDescent="0.2">
      <c r="B18" s="17"/>
      <c r="E18" s="105" t="s">
        <v>206</v>
      </c>
      <c r="F18" s="105" t="s">
        <v>206</v>
      </c>
      <c r="G18" s="105" t="s">
        <v>223</v>
      </c>
      <c r="H18" s="105" t="s">
        <v>223</v>
      </c>
      <c r="I18" s="18" t="s">
        <v>205</v>
      </c>
      <c r="J18" s="18" t="s">
        <v>205</v>
      </c>
    </row>
    <row r="19" spans="1:16" ht="38.25" x14ac:dyDescent="0.2">
      <c r="B19" s="17"/>
      <c r="E19" s="3" t="s">
        <v>171</v>
      </c>
      <c r="F19" s="3" t="s">
        <v>171</v>
      </c>
      <c r="G19" s="105" t="s">
        <v>224</v>
      </c>
      <c r="H19" s="105" t="s">
        <v>224</v>
      </c>
      <c r="I19" s="105" t="s">
        <v>296</v>
      </c>
      <c r="J19" s="105" t="s">
        <v>296</v>
      </c>
    </row>
    <row r="20" spans="1:16" ht="15" x14ac:dyDescent="0.2">
      <c r="B20" s="17"/>
      <c r="C20" s="105"/>
      <c r="G20" s="3" t="s">
        <v>294</v>
      </c>
      <c r="H20" s="3" t="s">
        <v>294</v>
      </c>
      <c r="I20" s="3" t="s">
        <v>207</v>
      </c>
      <c r="J20" s="3" t="s">
        <v>207</v>
      </c>
      <c r="P20" s="3" t="s">
        <v>200</v>
      </c>
    </row>
    <row r="21" spans="1:16" ht="15" x14ac:dyDescent="0.2">
      <c r="B21" s="17"/>
      <c r="C21" s="105"/>
      <c r="G21" s="105"/>
    </row>
    <row r="22" spans="1:16" ht="15" x14ac:dyDescent="0.2">
      <c r="B22" s="17"/>
    </row>
    <row r="23" spans="1:16" ht="15" x14ac:dyDescent="0.2">
      <c r="B23" s="17"/>
    </row>
    <row r="24" spans="1:16" ht="15" x14ac:dyDescent="0.2">
      <c r="B24" s="17"/>
    </row>
    <row r="25" spans="1:16" ht="15" x14ac:dyDescent="0.2">
      <c r="B25" s="17"/>
    </row>
    <row r="26" spans="1:16" ht="15" x14ac:dyDescent="0.2">
      <c r="B26" s="17"/>
    </row>
    <row r="27" spans="1:16" ht="15" x14ac:dyDescent="0.2">
      <c r="B27" s="17"/>
    </row>
    <row r="28" spans="1:16" ht="15" x14ac:dyDescent="0.2">
      <c r="B28" s="17"/>
    </row>
  </sheetData>
  <mergeCells count="2">
    <mergeCell ref="B3:P3"/>
    <mergeCell ref="L4:P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view="pageBreakPreview" topLeftCell="A22" zoomScaleSheetLayoutView="100" workbookViewId="0">
      <selection activeCell="E32" sqref="E32"/>
    </sheetView>
  </sheetViews>
  <sheetFormatPr defaultColWidth="9.140625" defaultRowHeight="12.75" x14ac:dyDescent="0.2"/>
  <cols>
    <col min="1" max="1" width="6.7109375" style="74" customWidth="1"/>
    <col min="2" max="2" width="51.140625" style="1" customWidth="1"/>
    <col min="3" max="3" width="21.7109375" style="1" customWidth="1"/>
    <col min="4" max="4" width="17.140625" style="1" customWidth="1"/>
    <col min="5" max="5" width="19.28515625" style="150" customWidth="1"/>
    <col min="6" max="6" width="13.85546875" style="1" customWidth="1"/>
    <col min="7" max="7" width="12.85546875" style="1" customWidth="1"/>
    <col min="8" max="8" width="13.5703125" style="1" customWidth="1"/>
    <col min="9" max="9" width="20.7109375" style="1" customWidth="1"/>
    <col min="10" max="10" width="18" style="1" customWidth="1"/>
    <col min="11" max="16384" width="9.140625" style="1"/>
  </cols>
  <sheetData>
    <row r="1" spans="1:7" x14ac:dyDescent="0.2">
      <c r="C1" s="1" t="s">
        <v>334</v>
      </c>
    </row>
    <row r="2" spans="1:7" x14ac:dyDescent="0.2">
      <c r="B2" s="197" t="s">
        <v>335</v>
      </c>
      <c r="C2" s="197"/>
      <c r="D2" s="197"/>
      <c r="E2" s="197"/>
    </row>
    <row r="3" spans="1:7" x14ac:dyDescent="0.2">
      <c r="B3" s="197"/>
      <c r="C3" s="197"/>
      <c r="D3" s="197"/>
      <c r="E3" s="197"/>
    </row>
    <row r="4" spans="1:7" ht="19.5" customHeight="1" x14ac:dyDescent="0.3">
      <c r="B4" s="174" t="s">
        <v>298</v>
      </c>
    </row>
    <row r="5" spans="1:7" x14ac:dyDescent="0.2">
      <c r="E5" s="150" t="s">
        <v>72</v>
      </c>
    </row>
    <row r="6" spans="1:7" ht="13.5" thickBot="1" x14ac:dyDescent="0.25">
      <c r="B6" s="46" t="s">
        <v>5</v>
      </c>
      <c r="C6" s="46" t="s">
        <v>132</v>
      </c>
      <c r="D6" s="46" t="s">
        <v>7</v>
      </c>
      <c r="E6" s="151" t="s">
        <v>8</v>
      </c>
    </row>
    <row r="7" spans="1:7" ht="48" customHeight="1" x14ac:dyDescent="0.2">
      <c r="A7" s="74">
        <v>1</v>
      </c>
      <c r="B7" s="106" t="s">
        <v>133</v>
      </c>
      <c r="C7" s="107" t="s">
        <v>134</v>
      </c>
      <c r="D7" s="107" t="s">
        <v>135</v>
      </c>
      <c r="E7" s="152" t="s">
        <v>136</v>
      </c>
    </row>
    <row r="8" spans="1:7" ht="45" x14ac:dyDescent="0.2">
      <c r="A8" s="74">
        <v>2</v>
      </c>
      <c r="B8" s="42" t="s">
        <v>229</v>
      </c>
      <c r="C8" s="43">
        <v>142000000</v>
      </c>
      <c r="D8" s="108">
        <v>40000000</v>
      </c>
      <c r="E8" s="153" t="s">
        <v>137</v>
      </c>
      <c r="G8" s="109"/>
    </row>
    <row r="9" spans="1:7" x14ac:dyDescent="0.2">
      <c r="A9" s="74">
        <v>3</v>
      </c>
      <c r="B9" s="42" t="s">
        <v>230</v>
      </c>
      <c r="C9" s="43">
        <v>60000000</v>
      </c>
      <c r="D9" s="108">
        <v>10000000</v>
      </c>
      <c r="E9" s="153" t="s">
        <v>138</v>
      </c>
      <c r="G9" s="109"/>
    </row>
    <row r="10" spans="1:7" x14ac:dyDescent="0.2">
      <c r="A10" s="74">
        <v>4</v>
      </c>
      <c r="B10" s="42" t="s">
        <v>231</v>
      </c>
      <c r="C10" s="43">
        <v>110000000</v>
      </c>
      <c r="D10" s="108">
        <v>0</v>
      </c>
      <c r="E10" s="154"/>
      <c r="G10" s="109"/>
    </row>
    <row r="11" spans="1:7" ht="22.5" x14ac:dyDescent="0.2">
      <c r="A11" s="74">
        <v>5</v>
      </c>
      <c r="B11" s="42" t="s">
        <v>232</v>
      </c>
      <c r="C11" s="43">
        <v>48000000</v>
      </c>
      <c r="D11" s="108">
        <v>0</v>
      </c>
      <c r="E11" s="153" t="s">
        <v>139</v>
      </c>
      <c r="G11" s="109"/>
    </row>
    <row r="12" spans="1:7" ht="25.5" x14ac:dyDescent="0.2">
      <c r="A12" s="74">
        <v>6</v>
      </c>
      <c r="B12" s="42" t="s">
        <v>233</v>
      </c>
      <c r="C12" s="43">
        <v>5000000</v>
      </c>
      <c r="D12" s="108">
        <v>0</v>
      </c>
      <c r="E12" s="154"/>
      <c r="G12" s="109"/>
    </row>
    <row r="13" spans="1:7" x14ac:dyDescent="0.2">
      <c r="A13" s="74">
        <v>7</v>
      </c>
      <c r="B13" s="42"/>
      <c r="C13" s="43"/>
      <c r="D13" s="108">
        <v>0</v>
      </c>
      <c r="E13" s="154"/>
      <c r="G13" s="109"/>
    </row>
    <row r="14" spans="1:7" ht="15" thickBot="1" x14ac:dyDescent="0.25">
      <c r="A14" s="74">
        <v>10</v>
      </c>
      <c r="B14" s="111" t="s">
        <v>140</v>
      </c>
      <c r="C14" s="112">
        <f>SUM(C8:C13)</f>
        <v>365000000</v>
      </c>
      <c r="D14" s="112">
        <f>SUM(D8:D13)</f>
        <v>50000000</v>
      </c>
      <c r="E14" s="155"/>
      <c r="G14" s="109"/>
    </row>
    <row r="15" spans="1:7" ht="25.5" x14ac:dyDescent="0.2">
      <c r="A15" s="74">
        <v>11</v>
      </c>
      <c r="B15" s="106" t="s">
        <v>141</v>
      </c>
      <c r="C15" s="114" t="s">
        <v>134</v>
      </c>
      <c r="D15" s="107" t="s">
        <v>135</v>
      </c>
      <c r="E15" s="152" t="s">
        <v>136</v>
      </c>
      <c r="G15" s="109"/>
    </row>
    <row r="16" spans="1:7" ht="14.25" x14ac:dyDescent="0.2">
      <c r="A16" s="74">
        <v>12</v>
      </c>
      <c r="B16" s="115"/>
      <c r="C16" s="9">
        <v>0</v>
      </c>
      <c r="D16" s="9">
        <v>0</v>
      </c>
      <c r="E16" s="154"/>
    </row>
    <row r="17" spans="1:5" ht="14.25" x14ac:dyDescent="0.2">
      <c r="A17" s="74">
        <v>13</v>
      </c>
      <c r="B17" s="115"/>
      <c r="C17" s="9"/>
      <c r="D17" s="9"/>
      <c r="E17" s="154"/>
    </row>
    <row r="18" spans="1:5" ht="15" thickBot="1" x14ac:dyDescent="0.25">
      <c r="A18" s="74">
        <v>14</v>
      </c>
      <c r="B18" s="111" t="s">
        <v>142</v>
      </c>
      <c r="C18" s="112">
        <f>SUM(C16:C17)</f>
        <v>0</v>
      </c>
      <c r="D18" s="113">
        <f>SUM(D16:D17)</f>
        <v>0</v>
      </c>
      <c r="E18" s="155"/>
    </row>
    <row r="19" spans="1:5" ht="25.5" x14ac:dyDescent="0.2">
      <c r="A19" s="74">
        <v>15</v>
      </c>
      <c r="B19" s="106" t="s">
        <v>143</v>
      </c>
      <c r="C19" s="114" t="s">
        <v>134</v>
      </c>
      <c r="D19" s="107" t="s">
        <v>135</v>
      </c>
      <c r="E19" s="152" t="s">
        <v>136</v>
      </c>
    </row>
    <row r="20" spans="1:5" ht="14.25" x14ac:dyDescent="0.2">
      <c r="A20" s="74">
        <v>16</v>
      </c>
      <c r="B20" s="115" t="s">
        <v>144</v>
      </c>
      <c r="C20" s="110">
        <v>32000000</v>
      </c>
      <c r="D20" s="110">
        <v>10000000</v>
      </c>
      <c r="E20" s="154"/>
    </row>
    <row r="21" spans="1:5" ht="14.25" x14ac:dyDescent="0.2">
      <c r="A21" s="74">
        <v>17</v>
      </c>
      <c r="B21" s="115"/>
      <c r="C21" s="9"/>
      <c r="D21" s="9"/>
      <c r="E21" s="154"/>
    </row>
    <row r="22" spans="1:5" ht="15" thickBot="1" x14ac:dyDescent="0.25">
      <c r="A22" s="74">
        <v>18</v>
      </c>
      <c r="B22" s="111" t="s">
        <v>145</v>
      </c>
      <c r="C22" s="112">
        <f>SUM(C20:C21)</f>
        <v>32000000</v>
      </c>
      <c r="D22" s="112">
        <f>SUM(D20:D21)</f>
        <v>10000000</v>
      </c>
      <c r="E22" s="156"/>
    </row>
    <row r="23" spans="1:5" ht="25.5" x14ac:dyDescent="0.2">
      <c r="A23" s="74">
        <v>19</v>
      </c>
      <c r="B23" s="116" t="s">
        <v>146</v>
      </c>
      <c r="C23" s="114" t="s">
        <v>134</v>
      </c>
      <c r="D23" s="107" t="s">
        <v>135</v>
      </c>
      <c r="E23" s="152" t="s">
        <v>136</v>
      </c>
    </row>
    <row r="24" spans="1:5" ht="14.25" x14ac:dyDescent="0.2">
      <c r="A24" s="74">
        <v>20</v>
      </c>
      <c r="B24" s="115" t="s">
        <v>147</v>
      </c>
      <c r="C24" s="110">
        <v>10000000</v>
      </c>
      <c r="D24" s="110">
        <v>0</v>
      </c>
      <c r="E24" s="157"/>
    </row>
    <row r="25" spans="1:5" ht="14.25" x14ac:dyDescent="0.2">
      <c r="A25" s="74">
        <v>21</v>
      </c>
      <c r="B25" s="115" t="s">
        <v>148</v>
      </c>
      <c r="C25" s="110">
        <v>63500000</v>
      </c>
      <c r="D25" s="110">
        <v>0</v>
      </c>
      <c r="E25" s="157"/>
    </row>
    <row r="26" spans="1:5" ht="15" thickBot="1" x14ac:dyDescent="0.25">
      <c r="A26" s="74">
        <v>22</v>
      </c>
      <c r="B26" s="111" t="s">
        <v>149</v>
      </c>
      <c r="C26" s="112">
        <f>SUM(C24:C25)</f>
        <v>73500000</v>
      </c>
      <c r="D26" s="112">
        <f>SUM(D24:D25)</f>
        <v>0</v>
      </c>
      <c r="E26" s="156"/>
    </row>
    <row r="27" spans="1:5" ht="25.5" x14ac:dyDescent="0.2">
      <c r="A27" s="74">
        <v>23</v>
      </c>
      <c r="B27" s="106" t="s">
        <v>150</v>
      </c>
      <c r="C27" s="114" t="s">
        <v>134</v>
      </c>
      <c r="D27" s="107" t="s">
        <v>135</v>
      </c>
      <c r="E27" s="152" t="s">
        <v>136</v>
      </c>
    </row>
    <row r="28" spans="1:5" ht="14.25" x14ac:dyDescent="0.2">
      <c r="A28" s="74">
        <v>24</v>
      </c>
      <c r="B28" s="115" t="s">
        <v>151</v>
      </c>
      <c r="C28" s="9"/>
      <c r="D28" s="9"/>
      <c r="E28" s="154"/>
    </row>
    <row r="29" spans="1:5" ht="14.25" x14ac:dyDescent="0.2">
      <c r="A29" s="74">
        <v>25</v>
      </c>
      <c r="B29" s="115" t="s">
        <v>152</v>
      </c>
      <c r="C29" s="9"/>
      <c r="D29" s="9"/>
      <c r="E29" s="154"/>
    </row>
    <row r="30" spans="1:5" ht="15" thickBot="1" x14ac:dyDescent="0.25">
      <c r="A30" s="74">
        <v>26</v>
      </c>
      <c r="B30" s="111" t="s">
        <v>153</v>
      </c>
      <c r="C30" s="113">
        <f>SUM(C28:C29)</f>
        <v>0</v>
      </c>
      <c r="D30" s="113">
        <f>SUM(D28:D29)</f>
        <v>0</v>
      </c>
      <c r="E30" s="155"/>
    </row>
    <row r="31" spans="1:5" ht="26.25" customHeight="1" x14ac:dyDescent="0.3">
      <c r="A31" s="74">
        <v>27</v>
      </c>
      <c r="B31" s="117" t="s">
        <v>154</v>
      </c>
      <c r="C31" s="163">
        <f>SUM(C14,C18,C22,C26,C30)</f>
        <v>470500000</v>
      </c>
      <c r="D31" s="163">
        <f>SUM(D14,D18,D22,D26,D30)</f>
        <v>60000000</v>
      </c>
      <c r="E31" s="158"/>
    </row>
    <row r="32" spans="1:5" x14ac:dyDescent="0.2">
      <c r="E32" s="202" t="s">
        <v>200</v>
      </c>
    </row>
    <row r="33" spans="2:2" ht="15.75" x14ac:dyDescent="0.25">
      <c r="B33" s="118"/>
    </row>
    <row r="34" spans="2:2" x14ac:dyDescent="0.2">
      <c r="B34" s="119"/>
    </row>
  </sheetData>
  <mergeCells count="2">
    <mergeCell ref="B2:E2"/>
    <mergeCell ref="B3:E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"/>
  <sheetViews>
    <sheetView view="pageBreakPreview" zoomScaleSheetLayoutView="100" workbookViewId="0">
      <selection activeCell="B5" sqref="B5"/>
    </sheetView>
  </sheetViews>
  <sheetFormatPr defaultColWidth="9.140625" defaultRowHeight="12.75" x14ac:dyDescent="0.2"/>
  <cols>
    <col min="1" max="1" width="4.85546875" style="1" customWidth="1"/>
    <col min="2" max="2" width="34.7109375" style="1" customWidth="1"/>
    <col min="3" max="3" width="9.7109375" style="1" customWidth="1"/>
    <col min="4" max="14" width="9.140625" style="1" customWidth="1"/>
    <col min="15" max="15" width="12.7109375" style="1" customWidth="1"/>
    <col min="16" max="16384" width="9.140625" style="1"/>
  </cols>
  <sheetData>
    <row r="1" spans="1:15" x14ac:dyDescent="0.2">
      <c r="K1" s="1" t="s">
        <v>336</v>
      </c>
    </row>
    <row r="2" spans="1:15" x14ac:dyDescent="0.2">
      <c r="B2" s="197" t="s">
        <v>313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x14ac:dyDescent="0.2">
      <c r="G3" s="196"/>
      <c r="H3" s="196"/>
      <c r="I3" s="196"/>
      <c r="J3" s="196"/>
      <c r="K3" s="196"/>
      <c r="L3" s="196"/>
      <c r="M3" s="196"/>
      <c r="N3" s="196"/>
      <c r="O3" s="196"/>
    </row>
    <row r="4" spans="1:15" ht="15.75" x14ac:dyDescent="0.25">
      <c r="B4" s="118" t="s">
        <v>337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 x14ac:dyDescent="0.25">
      <c r="B5" s="11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B6" s="1" t="s">
        <v>236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 t="s">
        <v>72</v>
      </c>
    </row>
    <row r="7" spans="1:15" ht="15" x14ac:dyDescent="0.2">
      <c r="B7" s="141" t="s">
        <v>0</v>
      </c>
      <c r="C7" s="142" t="s">
        <v>100</v>
      </c>
      <c r="D7" s="142" t="s">
        <v>101</v>
      </c>
      <c r="E7" s="142" t="s">
        <v>102</v>
      </c>
      <c r="F7" s="142" t="s">
        <v>103</v>
      </c>
      <c r="G7" s="142" t="s">
        <v>104</v>
      </c>
      <c r="H7" s="142" t="s">
        <v>105</v>
      </c>
      <c r="I7" s="142" t="s">
        <v>106</v>
      </c>
      <c r="J7" s="142" t="s">
        <v>107</v>
      </c>
      <c r="K7" s="142" t="s">
        <v>108</v>
      </c>
      <c r="L7" s="142" t="s">
        <v>109</v>
      </c>
      <c r="M7" s="142" t="s">
        <v>110</v>
      </c>
      <c r="N7" s="142" t="s">
        <v>111</v>
      </c>
      <c r="O7" s="143" t="s">
        <v>73</v>
      </c>
    </row>
    <row r="8" spans="1:15" ht="14.25" x14ac:dyDescent="0.2">
      <c r="B8" s="144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66</v>
      </c>
    </row>
    <row r="9" spans="1:15" x14ac:dyDescent="0.2">
      <c r="A9" s="1">
        <v>1</v>
      </c>
      <c r="B9" s="145" t="s">
        <v>112</v>
      </c>
      <c r="C9" s="146">
        <f>$O$9/12</f>
        <v>77918962.833333328</v>
      </c>
      <c r="D9" s="146">
        <f t="shared" ref="D9:N9" si="0">$O$9/12</f>
        <v>77918962.833333328</v>
      </c>
      <c r="E9" s="146">
        <f t="shared" si="0"/>
        <v>77918962.833333328</v>
      </c>
      <c r="F9" s="146">
        <f t="shared" si="0"/>
        <v>77918962.833333328</v>
      </c>
      <c r="G9" s="146">
        <f t="shared" si="0"/>
        <v>77918962.833333328</v>
      </c>
      <c r="H9" s="146">
        <f t="shared" si="0"/>
        <v>77918962.833333328</v>
      </c>
      <c r="I9" s="146">
        <f t="shared" si="0"/>
        <v>77918962.833333328</v>
      </c>
      <c r="J9" s="146">
        <f t="shared" si="0"/>
        <v>77918962.833333328</v>
      </c>
      <c r="K9" s="146">
        <f t="shared" si="0"/>
        <v>77918962.833333328</v>
      </c>
      <c r="L9" s="146">
        <f t="shared" si="0"/>
        <v>77918962.833333328</v>
      </c>
      <c r="M9" s="146">
        <f t="shared" si="0"/>
        <v>77918962.833333328</v>
      </c>
      <c r="N9" s="146">
        <f t="shared" si="0"/>
        <v>77918962.833333328</v>
      </c>
      <c r="O9" s="147">
        <f>'1 bevétel-kiadás'!C64</f>
        <v>935027554</v>
      </c>
    </row>
    <row r="10" spans="1:15" x14ac:dyDescent="0.2">
      <c r="A10" s="1">
        <v>2</v>
      </c>
      <c r="B10" s="145" t="s">
        <v>113</v>
      </c>
      <c r="C10" s="146">
        <f>58583/12</f>
        <v>4881.916666666667</v>
      </c>
      <c r="D10" s="146">
        <f t="shared" ref="D10:N10" si="1">58583/12</f>
        <v>4881.916666666667</v>
      </c>
      <c r="E10" s="146">
        <f t="shared" si="1"/>
        <v>4881.916666666667</v>
      </c>
      <c r="F10" s="146">
        <f t="shared" si="1"/>
        <v>4881.916666666667</v>
      </c>
      <c r="G10" s="146">
        <f t="shared" si="1"/>
        <v>4881.916666666667</v>
      </c>
      <c r="H10" s="146">
        <f t="shared" si="1"/>
        <v>4881.916666666667</v>
      </c>
      <c r="I10" s="146">
        <f t="shared" si="1"/>
        <v>4881.916666666667</v>
      </c>
      <c r="J10" s="146">
        <f t="shared" si="1"/>
        <v>4881.916666666667</v>
      </c>
      <c r="K10" s="146">
        <f t="shared" si="1"/>
        <v>4881.916666666667</v>
      </c>
      <c r="L10" s="146">
        <f t="shared" si="1"/>
        <v>4881.916666666667</v>
      </c>
      <c r="M10" s="146">
        <f t="shared" si="1"/>
        <v>4881.916666666667</v>
      </c>
      <c r="N10" s="146">
        <f t="shared" si="1"/>
        <v>4881.916666666667</v>
      </c>
      <c r="O10" s="147">
        <f>'1 bevétel-kiadás'!E64</f>
        <v>132856105</v>
      </c>
    </row>
    <row r="11" spans="1:15" ht="25.5" x14ac:dyDescent="0.2">
      <c r="A11" s="1">
        <v>3</v>
      </c>
      <c r="B11" s="145" t="s">
        <v>114</v>
      </c>
      <c r="C11" s="146">
        <f>$O$11/12</f>
        <v>35479029.5</v>
      </c>
      <c r="D11" s="146">
        <f t="shared" ref="D11:N11" si="2">$O$11/12</f>
        <v>35479029.5</v>
      </c>
      <c r="E11" s="146">
        <f t="shared" si="2"/>
        <v>35479029.5</v>
      </c>
      <c r="F11" s="146">
        <f t="shared" si="2"/>
        <v>35479029.5</v>
      </c>
      <c r="G11" s="146">
        <f t="shared" si="2"/>
        <v>35479029.5</v>
      </c>
      <c r="H11" s="146">
        <f>$O$11/12</f>
        <v>35479029.5</v>
      </c>
      <c r="I11" s="146">
        <f t="shared" si="2"/>
        <v>35479029.5</v>
      </c>
      <c r="J11" s="146">
        <f t="shared" si="2"/>
        <v>35479029.5</v>
      </c>
      <c r="K11" s="146">
        <f t="shared" si="2"/>
        <v>35479029.5</v>
      </c>
      <c r="L11" s="146">
        <f t="shared" si="2"/>
        <v>35479029.5</v>
      </c>
      <c r="M11" s="146">
        <f t="shared" si="2"/>
        <v>35479029.5</v>
      </c>
      <c r="N11" s="146">
        <f t="shared" si="2"/>
        <v>35479029.5</v>
      </c>
      <c r="O11" s="147">
        <f>'1 bevétel-kiadás'!G64</f>
        <v>425748354</v>
      </c>
    </row>
    <row r="12" spans="1:15" x14ac:dyDescent="0.2">
      <c r="A12" s="1">
        <v>4</v>
      </c>
      <c r="B12" s="145" t="s">
        <v>167</v>
      </c>
      <c r="C12" s="146">
        <f>68700/12</f>
        <v>5725</v>
      </c>
      <c r="D12" s="146">
        <f t="shared" ref="D12:N12" si="3">68700/12</f>
        <v>5725</v>
      </c>
      <c r="E12" s="146">
        <f t="shared" si="3"/>
        <v>5725</v>
      </c>
      <c r="F12" s="146">
        <f t="shared" si="3"/>
        <v>5725</v>
      </c>
      <c r="G12" s="146">
        <f t="shared" si="3"/>
        <v>5725</v>
      </c>
      <c r="H12" s="146">
        <f t="shared" si="3"/>
        <v>5725</v>
      </c>
      <c r="I12" s="146">
        <f t="shared" si="3"/>
        <v>5725</v>
      </c>
      <c r="J12" s="146">
        <f t="shared" si="3"/>
        <v>5725</v>
      </c>
      <c r="K12" s="146">
        <f t="shared" si="3"/>
        <v>5725</v>
      </c>
      <c r="L12" s="146">
        <f t="shared" si="3"/>
        <v>5725</v>
      </c>
      <c r="M12" s="146">
        <f t="shared" si="3"/>
        <v>5725</v>
      </c>
      <c r="N12" s="146">
        <f t="shared" si="3"/>
        <v>5725</v>
      </c>
      <c r="O12" s="147">
        <f>'1 bevétel-kiadás'!I64</f>
        <v>297883877</v>
      </c>
    </row>
    <row r="13" spans="1:15" x14ac:dyDescent="0.2">
      <c r="A13" s="1">
        <v>5</v>
      </c>
      <c r="B13" s="148" t="s">
        <v>115</v>
      </c>
      <c r="C13" s="149">
        <f>SUM(C9:C12)</f>
        <v>113408599.25</v>
      </c>
      <c r="D13" s="149">
        <f t="shared" ref="D13:N13" si="4">SUM(D9:D12)</f>
        <v>113408599.25</v>
      </c>
      <c r="E13" s="149">
        <f t="shared" si="4"/>
        <v>113408599.25</v>
      </c>
      <c r="F13" s="149">
        <f t="shared" si="4"/>
        <v>113408599.25</v>
      </c>
      <c r="G13" s="149">
        <f t="shared" si="4"/>
        <v>113408599.25</v>
      </c>
      <c r="H13" s="149">
        <f t="shared" si="4"/>
        <v>113408599.25</v>
      </c>
      <c r="I13" s="149">
        <f t="shared" si="4"/>
        <v>113408599.25</v>
      </c>
      <c r="J13" s="149">
        <f t="shared" si="4"/>
        <v>113408599.25</v>
      </c>
      <c r="K13" s="149">
        <f t="shared" si="4"/>
        <v>113408599.25</v>
      </c>
      <c r="L13" s="149">
        <f t="shared" si="4"/>
        <v>113408599.25</v>
      </c>
      <c r="M13" s="149">
        <f t="shared" si="4"/>
        <v>113408599.25</v>
      </c>
      <c r="N13" s="149">
        <f t="shared" si="4"/>
        <v>113408599.25</v>
      </c>
      <c r="O13" s="149">
        <f>SUM(O9:O12)</f>
        <v>1791515890</v>
      </c>
    </row>
    <row r="15" spans="1:15" x14ac:dyDescent="0.2">
      <c r="B15" s="18" t="s">
        <v>237</v>
      </c>
      <c r="O15" s="1" t="s">
        <v>72</v>
      </c>
    </row>
    <row r="16" spans="1:15" ht="15" x14ac:dyDescent="0.2">
      <c r="B16" s="141" t="s">
        <v>0</v>
      </c>
      <c r="C16" s="142" t="s">
        <v>100</v>
      </c>
      <c r="D16" s="142" t="s">
        <v>101</v>
      </c>
      <c r="E16" s="142" t="s">
        <v>102</v>
      </c>
      <c r="F16" s="142" t="s">
        <v>103</v>
      </c>
      <c r="G16" s="142" t="s">
        <v>104</v>
      </c>
      <c r="H16" s="142" t="s">
        <v>105</v>
      </c>
      <c r="I16" s="142" t="s">
        <v>106</v>
      </c>
      <c r="J16" s="142" t="s">
        <v>107</v>
      </c>
      <c r="K16" s="142" t="s">
        <v>108</v>
      </c>
      <c r="L16" s="142" t="s">
        <v>109</v>
      </c>
      <c r="M16" s="142" t="s">
        <v>110</v>
      </c>
      <c r="N16" s="142" t="s">
        <v>111</v>
      </c>
      <c r="O16" s="143" t="s">
        <v>73</v>
      </c>
    </row>
    <row r="17" spans="1:15" ht="14.25" x14ac:dyDescent="0.2">
      <c r="B17" s="144" t="s">
        <v>5</v>
      </c>
      <c r="C17" s="9" t="s">
        <v>6</v>
      </c>
      <c r="D17" s="9" t="s">
        <v>7</v>
      </c>
      <c r="E17" s="9" t="s">
        <v>8</v>
      </c>
      <c r="F17" s="9" t="s">
        <v>9</v>
      </c>
      <c r="G17" s="9" t="s">
        <v>10</v>
      </c>
      <c r="H17" s="9" t="s">
        <v>11</v>
      </c>
      <c r="I17" s="9" t="s">
        <v>12</v>
      </c>
      <c r="J17" s="9" t="s">
        <v>13</v>
      </c>
      <c r="K17" s="9" t="s">
        <v>14</v>
      </c>
      <c r="L17" s="9" t="s">
        <v>15</v>
      </c>
      <c r="M17" s="9" t="s">
        <v>16</v>
      </c>
      <c r="N17" s="9" t="s">
        <v>17</v>
      </c>
      <c r="O17" s="9" t="s">
        <v>66</v>
      </c>
    </row>
    <row r="18" spans="1:15" x14ac:dyDescent="0.2">
      <c r="A18" s="1">
        <v>1</v>
      </c>
      <c r="B18" s="145" t="s">
        <v>112</v>
      </c>
      <c r="C18" s="146">
        <f>$O$9/12</f>
        <v>77918962.833333328</v>
      </c>
      <c r="D18" s="146">
        <f t="shared" ref="D18:N18" si="5">$O$9/12</f>
        <v>77918962.833333328</v>
      </c>
      <c r="E18" s="146">
        <f t="shared" si="5"/>
        <v>77918962.833333328</v>
      </c>
      <c r="F18" s="146">
        <f t="shared" si="5"/>
        <v>77918962.833333328</v>
      </c>
      <c r="G18" s="146">
        <f t="shared" si="5"/>
        <v>77918962.833333328</v>
      </c>
      <c r="H18" s="146">
        <f t="shared" si="5"/>
        <v>77918962.833333328</v>
      </c>
      <c r="I18" s="146">
        <f t="shared" si="5"/>
        <v>77918962.833333328</v>
      </c>
      <c r="J18" s="146">
        <f t="shared" si="5"/>
        <v>77918962.833333328</v>
      </c>
      <c r="K18" s="146">
        <f t="shared" si="5"/>
        <v>77918962.833333328</v>
      </c>
      <c r="L18" s="146">
        <f t="shared" si="5"/>
        <v>77918962.833333328</v>
      </c>
      <c r="M18" s="146">
        <f t="shared" si="5"/>
        <v>77918962.833333328</v>
      </c>
      <c r="N18" s="146">
        <f t="shared" si="5"/>
        <v>77918962.833333328</v>
      </c>
      <c r="O18" s="147">
        <f>'1 bevétel-kiadás'!D29</f>
        <v>1027565513</v>
      </c>
    </row>
    <row r="19" spans="1:15" x14ac:dyDescent="0.2">
      <c r="A19" s="1">
        <v>2</v>
      </c>
      <c r="B19" s="145" t="s">
        <v>113</v>
      </c>
      <c r="C19" s="146">
        <f>58583/12</f>
        <v>4881.916666666667</v>
      </c>
      <c r="D19" s="146">
        <f t="shared" ref="D19:N19" si="6">58583/12</f>
        <v>4881.916666666667</v>
      </c>
      <c r="E19" s="146">
        <f t="shared" si="6"/>
        <v>4881.916666666667</v>
      </c>
      <c r="F19" s="146">
        <f t="shared" si="6"/>
        <v>4881.916666666667</v>
      </c>
      <c r="G19" s="146">
        <f t="shared" si="6"/>
        <v>4881.916666666667</v>
      </c>
      <c r="H19" s="146">
        <f t="shared" si="6"/>
        <v>4881.916666666667</v>
      </c>
      <c r="I19" s="146">
        <f t="shared" si="6"/>
        <v>4881.916666666667</v>
      </c>
      <c r="J19" s="146">
        <f t="shared" si="6"/>
        <v>4881.916666666667</v>
      </c>
      <c r="K19" s="146">
        <f t="shared" si="6"/>
        <v>4881.916666666667</v>
      </c>
      <c r="L19" s="146">
        <f t="shared" si="6"/>
        <v>4881.916666666667</v>
      </c>
      <c r="M19" s="146">
        <f t="shared" si="6"/>
        <v>4881.916666666667</v>
      </c>
      <c r="N19" s="146">
        <f t="shared" si="6"/>
        <v>4881.916666666667</v>
      </c>
      <c r="O19" s="147">
        <f>'1 bevétel-kiadás'!F29</f>
        <v>132856105</v>
      </c>
    </row>
    <row r="20" spans="1:15" ht="25.5" x14ac:dyDescent="0.2">
      <c r="A20" s="1">
        <v>3</v>
      </c>
      <c r="B20" s="145" t="s">
        <v>114</v>
      </c>
      <c r="C20" s="146">
        <f>$O$11/12</f>
        <v>35479029.5</v>
      </c>
      <c r="D20" s="146">
        <f t="shared" ref="D20:N20" si="7">$O$11/12</f>
        <v>35479029.5</v>
      </c>
      <c r="E20" s="146">
        <f t="shared" si="7"/>
        <v>35479029.5</v>
      </c>
      <c r="F20" s="146">
        <f t="shared" si="7"/>
        <v>35479029.5</v>
      </c>
      <c r="G20" s="146">
        <f t="shared" si="7"/>
        <v>35479029.5</v>
      </c>
      <c r="H20" s="146">
        <f>$O$11/12</f>
        <v>35479029.5</v>
      </c>
      <c r="I20" s="146">
        <f t="shared" si="7"/>
        <v>35479029.5</v>
      </c>
      <c r="J20" s="146">
        <f t="shared" si="7"/>
        <v>35479029.5</v>
      </c>
      <c r="K20" s="146">
        <f t="shared" si="7"/>
        <v>35479029.5</v>
      </c>
      <c r="L20" s="146">
        <f t="shared" si="7"/>
        <v>35479029.5</v>
      </c>
      <c r="M20" s="146">
        <f t="shared" si="7"/>
        <v>35479029.5</v>
      </c>
      <c r="N20" s="146">
        <f t="shared" si="7"/>
        <v>35479029.5</v>
      </c>
      <c r="O20" s="147">
        <f>'1 bevétel-kiadás'!H29</f>
        <v>522216546</v>
      </c>
    </row>
    <row r="21" spans="1:15" x14ac:dyDescent="0.2">
      <c r="A21" s="1">
        <v>4</v>
      </c>
      <c r="B21" s="145" t="s">
        <v>167</v>
      </c>
      <c r="C21" s="146">
        <f>68700/12</f>
        <v>5725</v>
      </c>
      <c r="D21" s="146">
        <f t="shared" ref="D21:N21" si="8">68700/12</f>
        <v>5725</v>
      </c>
      <c r="E21" s="146">
        <f t="shared" si="8"/>
        <v>5725</v>
      </c>
      <c r="F21" s="146">
        <f t="shared" si="8"/>
        <v>5725</v>
      </c>
      <c r="G21" s="146">
        <f t="shared" si="8"/>
        <v>5725</v>
      </c>
      <c r="H21" s="146">
        <f t="shared" si="8"/>
        <v>5725</v>
      </c>
      <c r="I21" s="146">
        <f t="shared" si="8"/>
        <v>5725</v>
      </c>
      <c r="J21" s="146">
        <f t="shared" si="8"/>
        <v>5725</v>
      </c>
      <c r="K21" s="146">
        <f t="shared" si="8"/>
        <v>5725</v>
      </c>
      <c r="L21" s="146">
        <f t="shared" si="8"/>
        <v>5725</v>
      </c>
      <c r="M21" s="146">
        <f t="shared" si="8"/>
        <v>5725</v>
      </c>
      <c r="N21" s="146">
        <f t="shared" si="8"/>
        <v>5725</v>
      </c>
      <c r="O21" s="147">
        <f>'1 bevétel-kiadás'!J29</f>
        <v>306599458</v>
      </c>
    </row>
    <row r="22" spans="1:15" x14ac:dyDescent="0.2">
      <c r="A22" s="1">
        <v>5</v>
      </c>
      <c r="B22" s="148" t="s">
        <v>115</v>
      </c>
      <c r="C22" s="149">
        <f>SUM(C18:C21)</f>
        <v>113408599.25</v>
      </c>
      <c r="D22" s="149">
        <f t="shared" ref="D22:N22" si="9">SUM(D18:D21)</f>
        <v>113408599.25</v>
      </c>
      <c r="E22" s="149">
        <f t="shared" si="9"/>
        <v>113408599.25</v>
      </c>
      <c r="F22" s="149">
        <f t="shared" si="9"/>
        <v>113408599.25</v>
      </c>
      <c r="G22" s="149">
        <f t="shared" si="9"/>
        <v>113408599.25</v>
      </c>
      <c r="H22" s="149">
        <f t="shared" si="9"/>
        <v>113408599.25</v>
      </c>
      <c r="I22" s="149">
        <f t="shared" si="9"/>
        <v>113408599.25</v>
      </c>
      <c r="J22" s="149">
        <f t="shared" si="9"/>
        <v>113408599.25</v>
      </c>
      <c r="K22" s="149">
        <f t="shared" si="9"/>
        <v>113408599.25</v>
      </c>
      <c r="L22" s="149">
        <f t="shared" si="9"/>
        <v>113408599.25</v>
      </c>
      <c r="M22" s="149">
        <f t="shared" si="9"/>
        <v>113408599.25</v>
      </c>
      <c r="N22" s="149">
        <f t="shared" si="9"/>
        <v>113408599.25</v>
      </c>
      <c r="O22" s="149">
        <f>SUM(O18:O21)</f>
        <v>1989237622</v>
      </c>
    </row>
    <row r="23" spans="1:15" x14ac:dyDescent="0.2">
      <c r="O23" s="193" t="s">
        <v>200</v>
      </c>
    </row>
  </sheetData>
  <mergeCells count="2">
    <mergeCell ref="B2:O2"/>
    <mergeCell ref="G3:O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2"/>
  <sheetViews>
    <sheetView view="pageBreakPreview" topLeftCell="C1" zoomScale="65" zoomScaleNormal="60" zoomScaleSheetLayoutView="65" workbookViewId="0">
      <pane ySplit="7" topLeftCell="A59" activePane="bottomLeft" state="frozen"/>
      <selection pane="bottomLeft" activeCell="P67" sqref="P67"/>
    </sheetView>
  </sheetViews>
  <sheetFormatPr defaultColWidth="9.140625" defaultRowHeight="12.75" x14ac:dyDescent="0.2"/>
  <cols>
    <col min="1" max="1" width="4.85546875" style="74" customWidth="1"/>
    <col min="2" max="2" width="55" style="18" customWidth="1"/>
    <col min="3" max="3" width="21" style="170" customWidth="1"/>
    <col min="4" max="4" width="20.28515625" style="170" customWidth="1"/>
    <col min="5" max="6" width="19.28515625" style="170" customWidth="1"/>
    <col min="7" max="10" width="18.5703125" style="170" customWidth="1"/>
    <col min="11" max="11" width="21.42578125" style="170" customWidth="1"/>
    <col min="12" max="12" width="22.28515625" style="170" customWidth="1"/>
    <col min="13" max="13" width="20.85546875" style="170" customWidth="1"/>
    <col min="14" max="14" width="18.5703125" style="170" customWidth="1"/>
    <col min="15" max="15" width="20.42578125" style="170" customWidth="1"/>
    <col min="16" max="16" width="17.42578125" style="170" customWidth="1"/>
    <col min="17" max="24" width="9.140625" style="1" customWidth="1"/>
    <col min="25" max="16384" width="9.140625" style="1"/>
  </cols>
  <sheetData>
    <row r="1" spans="1:16" x14ac:dyDescent="0.2">
      <c r="N1" s="170" t="s">
        <v>316</v>
      </c>
    </row>
    <row r="2" spans="1:16" ht="27" x14ac:dyDescent="0.35">
      <c r="B2" s="19"/>
      <c r="C2" s="195" t="s">
        <v>317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7.75" x14ac:dyDescent="0.4">
      <c r="B3" s="177" t="s">
        <v>254</v>
      </c>
    </row>
    <row r="4" spans="1:16" ht="27" x14ac:dyDescent="0.35">
      <c r="B4" s="19"/>
    </row>
    <row r="5" spans="1:16" ht="20.25" x14ac:dyDescent="0.3">
      <c r="B5" s="20" t="s">
        <v>155</v>
      </c>
    </row>
    <row r="6" spans="1:16" ht="20.25" x14ac:dyDescent="0.3">
      <c r="B6" s="20"/>
      <c r="O6" s="170" t="s">
        <v>72</v>
      </c>
    </row>
    <row r="7" spans="1:16" ht="85.5" customHeight="1" x14ac:dyDescent="0.2">
      <c r="B7" s="4" t="s">
        <v>0</v>
      </c>
      <c r="C7" s="23" t="s">
        <v>1</v>
      </c>
      <c r="D7" s="23" t="s">
        <v>57</v>
      </c>
      <c r="E7" s="23" t="s">
        <v>56</v>
      </c>
      <c r="F7" s="23" t="s">
        <v>58</v>
      </c>
      <c r="G7" s="23" t="s">
        <v>2</v>
      </c>
      <c r="H7" s="23" t="s">
        <v>59</v>
      </c>
      <c r="I7" s="23" t="s">
        <v>63</v>
      </c>
      <c r="J7" s="23" t="s">
        <v>60</v>
      </c>
      <c r="K7" s="24" t="s">
        <v>3</v>
      </c>
      <c r="L7" s="24" t="s">
        <v>4</v>
      </c>
      <c r="M7" s="24" t="s">
        <v>61</v>
      </c>
      <c r="N7" s="24" t="s">
        <v>62</v>
      </c>
      <c r="O7" s="24" t="s">
        <v>64</v>
      </c>
      <c r="P7" s="24" t="s">
        <v>65</v>
      </c>
    </row>
    <row r="8" spans="1:16" ht="15" x14ac:dyDescent="0.2">
      <c r="B8" s="4" t="s">
        <v>5</v>
      </c>
      <c r="C8" s="23" t="s">
        <v>6</v>
      </c>
      <c r="D8" s="24" t="s">
        <v>7</v>
      </c>
      <c r="E8" s="23" t="s">
        <v>8</v>
      </c>
      <c r="F8" s="23" t="s">
        <v>9</v>
      </c>
      <c r="G8" s="23" t="s">
        <v>10</v>
      </c>
      <c r="H8" s="23" t="s">
        <v>11</v>
      </c>
      <c r="I8" s="23" t="s">
        <v>12</v>
      </c>
      <c r="J8" s="23" t="s">
        <v>13</v>
      </c>
      <c r="K8" s="24" t="s">
        <v>14</v>
      </c>
      <c r="L8" s="24" t="s">
        <v>15</v>
      </c>
      <c r="M8" s="24" t="s">
        <v>16</v>
      </c>
      <c r="N8" s="24" t="s">
        <v>17</v>
      </c>
      <c r="O8" s="24" t="s">
        <v>66</v>
      </c>
      <c r="P8" s="24" t="s">
        <v>67</v>
      </c>
    </row>
    <row r="9" spans="1:16" ht="91.5" customHeight="1" x14ac:dyDescent="0.2">
      <c r="A9" s="74">
        <v>1</v>
      </c>
      <c r="B9" s="5" t="s">
        <v>173</v>
      </c>
      <c r="C9" s="25">
        <v>137674721</v>
      </c>
      <c r="D9" s="25">
        <v>163577698</v>
      </c>
      <c r="E9" s="25">
        <v>1200000</v>
      </c>
      <c r="F9" s="25">
        <v>1200000</v>
      </c>
      <c r="G9" s="25">
        <v>400243000</v>
      </c>
      <c r="H9" s="25">
        <v>446211192</v>
      </c>
      <c r="I9" s="25">
        <v>77367164</v>
      </c>
      <c r="J9" s="25">
        <v>85907165</v>
      </c>
      <c r="K9" s="25">
        <f>C9+E9+G9+I9</f>
        <v>616484885</v>
      </c>
      <c r="L9" s="25">
        <f>D9+F9+H9+J9</f>
        <v>696896055</v>
      </c>
      <c r="M9" s="25">
        <f>C9+E9+G9+I9</f>
        <v>616484885</v>
      </c>
      <c r="N9" s="25">
        <v>0</v>
      </c>
      <c r="O9" s="25">
        <f>D9+F9+H9+J9</f>
        <v>696896055</v>
      </c>
      <c r="P9" s="25">
        <v>0</v>
      </c>
    </row>
    <row r="10" spans="1:16" ht="43.5" x14ac:dyDescent="0.2">
      <c r="A10" s="74">
        <v>2</v>
      </c>
      <c r="B10" s="5" t="s">
        <v>174</v>
      </c>
      <c r="C10" s="25">
        <f t="shared" ref="C10:J10" si="0">SUM(C11:C12)</f>
        <v>365000000</v>
      </c>
      <c r="D10" s="25">
        <f t="shared" si="0"/>
        <v>365000000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ref="K10:L32" si="1">C10+E10+G10+I10</f>
        <v>365000000</v>
      </c>
      <c r="L10" s="25">
        <f t="shared" si="1"/>
        <v>365000000</v>
      </c>
      <c r="M10" s="25">
        <f t="shared" ref="M10:M32" si="2">C10+E10+G10+I10</f>
        <v>365000000</v>
      </c>
      <c r="N10" s="25">
        <v>0</v>
      </c>
      <c r="O10" s="25">
        <f t="shared" ref="O10:O32" si="3">D10+F10+H10+J10</f>
        <v>365000000</v>
      </c>
      <c r="P10" s="25">
        <v>0</v>
      </c>
    </row>
    <row r="11" spans="1:16" ht="15" x14ac:dyDescent="0.2">
      <c r="A11" s="74">
        <v>3</v>
      </c>
      <c r="B11" s="6" t="s">
        <v>18</v>
      </c>
      <c r="C11" s="26">
        <v>360000000</v>
      </c>
      <c r="D11" s="26">
        <v>360000000</v>
      </c>
      <c r="E11" s="26"/>
      <c r="F11" s="26"/>
      <c r="G11" s="26"/>
      <c r="H11" s="26"/>
      <c r="I11" s="26"/>
      <c r="J11" s="26"/>
      <c r="K11" s="25">
        <f t="shared" si="1"/>
        <v>360000000</v>
      </c>
      <c r="L11" s="25">
        <f t="shared" si="1"/>
        <v>360000000</v>
      </c>
      <c r="M11" s="25">
        <f t="shared" si="2"/>
        <v>360000000</v>
      </c>
      <c r="N11" s="25">
        <v>0</v>
      </c>
      <c r="O11" s="25">
        <f t="shared" si="3"/>
        <v>360000000</v>
      </c>
      <c r="P11" s="25">
        <v>0</v>
      </c>
    </row>
    <row r="12" spans="1:16" ht="15" x14ac:dyDescent="0.2">
      <c r="A12" s="74">
        <v>4</v>
      </c>
      <c r="B12" s="6" t="s">
        <v>238</v>
      </c>
      <c r="C12" s="26">
        <v>5000000</v>
      </c>
      <c r="D12" s="26">
        <v>5000000</v>
      </c>
      <c r="E12" s="26"/>
      <c r="F12" s="26"/>
      <c r="G12" s="26"/>
      <c r="H12" s="26"/>
      <c r="I12" s="26"/>
      <c r="J12" s="26"/>
      <c r="K12" s="25">
        <f t="shared" si="1"/>
        <v>5000000</v>
      </c>
      <c r="L12" s="25">
        <f t="shared" si="1"/>
        <v>5000000</v>
      </c>
      <c r="M12" s="25">
        <f t="shared" si="2"/>
        <v>5000000</v>
      </c>
      <c r="N12" s="25">
        <v>0</v>
      </c>
      <c r="O12" s="25">
        <f t="shared" si="3"/>
        <v>5000000</v>
      </c>
      <c r="P12" s="25">
        <v>0</v>
      </c>
    </row>
    <row r="13" spans="1:16" ht="30" x14ac:dyDescent="0.25">
      <c r="A13" s="74">
        <v>5</v>
      </c>
      <c r="B13" s="7" t="s">
        <v>19</v>
      </c>
      <c r="C13" s="27">
        <v>0</v>
      </c>
      <c r="D13" s="27">
        <v>0</v>
      </c>
      <c r="E13" s="28">
        <v>127543555</v>
      </c>
      <c r="F13" s="28">
        <v>127543555</v>
      </c>
      <c r="G13" s="28">
        <v>0</v>
      </c>
      <c r="H13" s="28">
        <v>50000000</v>
      </c>
      <c r="I13" s="28">
        <v>206188116</v>
      </c>
      <c r="J13" s="28">
        <v>206363696</v>
      </c>
      <c r="K13" s="29">
        <f t="shared" si="1"/>
        <v>333731671</v>
      </c>
      <c r="L13" s="29">
        <f t="shared" si="1"/>
        <v>383907251</v>
      </c>
      <c r="M13" s="29">
        <f t="shared" si="2"/>
        <v>333731671</v>
      </c>
      <c r="N13" s="29">
        <v>0</v>
      </c>
      <c r="O13" s="29">
        <f t="shared" si="3"/>
        <v>383907251</v>
      </c>
      <c r="P13" s="29">
        <v>0</v>
      </c>
    </row>
    <row r="14" spans="1:16" ht="15" x14ac:dyDescent="0.25">
      <c r="A14" s="74">
        <v>6</v>
      </c>
      <c r="B14" s="5" t="s">
        <v>175</v>
      </c>
      <c r="C14" s="34">
        <f>254530873+9087104</f>
        <v>263617977</v>
      </c>
      <c r="D14" s="34">
        <f>347469691-D15</f>
        <v>328998085</v>
      </c>
      <c r="E14" s="25"/>
      <c r="F14" s="25"/>
      <c r="G14" s="25"/>
      <c r="H14" s="25"/>
      <c r="I14" s="25"/>
      <c r="J14" s="25"/>
      <c r="K14" s="25">
        <f t="shared" si="1"/>
        <v>263617977</v>
      </c>
      <c r="L14" s="25">
        <f t="shared" si="1"/>
        <v>328998085</v>
      </c>
      <c r="M14" s="25">
        <f t="shared" si="2"/>
        <v>263617977</v>
      </c>
      <c r="N14" s="25">
        <v>0</v>
      </c>
      <c r="O14" s="25">
        <f t="shared" si="3"/>
        <v>328998085</v>
      </c>
      <c r="P14" s="25">
        <v>0</v>
      </c>
    </row>
    <row r="15" spans="1:16" ht="30" x14ac:dyDescent="0.25">
      <c r="A15" s="74">
        <v>7</v>
      </c>
      <c r="B15" s="5" t="s">
        <v>176</v>
      </c>
      <c r="C15" s="25">
        <v>18471606</v>
      </c>
      <c r="D15" s="25">
        <v>18471606</v>
      </c>
      <c r="E15" s="25"/>
      <c r="F15" s="25"/>
      <c r="G15" s="25"/>
      <c r="H15" s="25"/>
      <c r="I15" s="25"/>
      <c r="J15" s="25"/>
      <c r="K15" s="25">
        <f t="shared" si="1"/>
        <v>18471606</v>
      </c>
      <c r="L15" s="25">
        <f t="shared" si="1"/>
        <v>18471606</v>
      </c>
      <c r="M15" s="25">
        <f t="shared" si="2"/>
        <v>18471606</v>
      </c>
      <c r="N15" s="25">
        <v>0</v>
      </c>
      <c r="O15" s="25">
        <f t="shared" si="3"/>
        <v>18471606</v>
      </c>
      <c r="P15" s="25">
        <v>0</v>
      </c>
    </row>
    <row r="16" spans="1:16" ht="15" x14ac:dyDescent="0.25">
      <c r="A16" s="74">
        <v>8</v>
      </c>
      <c r="B16" s="5" t="s">
        <v>177</v>
      </c>
      <c r="C16" s="25"/>
      <c r="D16" s="25">
        <v>397071</v>
      </c>
      <c r="E16" s="25"/>
      <c r="F16" s="25"/>
      <c r="G16" s="25"/>
      <c r="H16" s="25"/>
      <c r="I16" s="25"/>
      <c r="J16" s="25"/>
      <c r="K16" s="25">
        <f t="shared" si="1"/>
        <v>0</v>
      </c>
      <c r="L16" s="25">
        <f t="shared" si="1"/>
        <v>397071</v>
      </c>
      <c r="M16" s="25">
        <f t="shared" si="2"/>
        <v>0</v>
      </c>
      <c r="N16" s="25">
        <v>0</v>
      </c>
      <c r="O16" s="25">
        <f t="shared" si="3"/>
        <v>397071</v>
      </c>
      <c r="P16" s="25">
        <v>0</v>
      </c>
    </row>
    <row r="17" spans="1:16" ht="30" x14ac:dyDescent="0.25">
      <c r="A17" s="74">
        <v>9</v>
      </c>
      <c r="B17" s="5" t="s">
        <v>23</v>
      </c>
      <c r="C17" s="25"/>
      <c r="D17" s="25"/>
      <c r="E17" s="25"/>
      <c r="F17" s="25"/>
      <c r="G17" s="25"/>
      <c r="H17" s="25"/>
      <c r="I17" s="25"/>
      <c r="J17" s="25"/>
      <c r="K17" s="25">
        <f t="shared" si="1"/>
        <v>0</v>
      </c>
      <c r="L17" s="25">
        <f t="shared" si="1"/>
        <v>0</v>
      </c>
      <c r="M17" s="25">
        <f t="shared" si="2"/>
        <v>0</v>
      </c>
      <c r="N17" s="25">
        <v>0</v>
      </c>
      <c r="O17" s="25">
        <f t="shared" si="3"/>
        <v>0</v>
      </c>
      <c r="P17" s="25">
        <v>0</v>
      </c>
    </row>
    <row r="18" spans="1:16" ht="15" x14ac:dyDescent="0.25">
      <c r="A18" s="74">
        <v>10</v>
      </c>
      <c r="B18" s="7" t="s">
        <v>24</v>
      </c>
      <c r="C18" s="29">
        <f>C9+C10+C14+C15+C16+C17</f>
        <v>784764304</v>
      </c>
      <c r="D18" s="29">
        <f>D9+D10+D14+D15+D16+D17</f>
        <v>876444460</v>
      </c>
      <c r="E18" s="29">
        <f t="shared" ref="E18:J18" si="4">E9+E10+E14+E15+E16+E17+E13</f>
        <v>128743555</v>
      </c>
      <c r="F18" s="29">
        <f t="shared" si="4"/>
        <v>128743555</v>
      </c>
      <c r="G18" s="29">
        <f t="shared" si="4"/>
        <v>400243000</v>
      </c>
      <c r="H18" s="29">
        <f t="shared" si="4"/>
        <v>496211192</v>
      </c>
      <c r="I18" s="29">
        <f t="shared" si="4"/>
        <v>283555280</v>
      </c>
      <c r="J18" s="29">
        <f t="shared" si="4"/>
        <v>292270861</v>
      </c>
      <c r="K18" s="29">
        <f t="shared" si="1"/>
        <v>1597306139</v>
      </c>
      <c r="L18" s="29">
        <f t="shared" si="1"/>
        <v>1793670068</v>
      </c>
      <c r="M18" s="29">
        <f t="shared" si="2"/>
        <v>1597306139</v>
      </c>
      <c r="N18" s="29">
        <v>0</v>
      </c>
      <c r="O18" s="29">
        <f t="shared" si="3"/>
        <v>1793670068</v>
      </c>
      <c r="P18" s="29">
        <v>0</v>
      </c>
    </row>
    <row r="19" spans="1:16" ht="30" x14ac:dyDescent="0.25">
      <c r="A19" s="74">
        <v>11</v>
      </c>
      <c r="B19" s="5" t="s">
        <v>178</v>
      </c>
      <c r="C19" s="27">
        <v>316076176</v>
      </c>
      <c r="D19" s="27">
        <v>316076176</v>
      </c>
      <c r="E19" s="27"/>
      <c r="F19" s="27"/>
      <c r="G19" s="27"/>
      <c r="H19" s="27"/>
      <c r="I19" s="27"/>
      <c r="J19" s="27"/>
      <c r="K19" s="25">
        <f t="shared" si="1"/>
        <v>316076176</v>
      </c>
      <c r="L19" s="25">
        <f t="shared" si="1"/>
        <v>316076176</v>
      </c>
      <c r="M19" s="25">
        <f t="shared" si="2"/>
        <v>316076176</v>
      </c>
      <c r="N19" s="25">
        <v>0</v>
      </c>
      <c r="O19" s="25">
        <f t="shared" si="3"/>
        <v>316076176</v>
      </c>
      <c r="P19" s="25">
        <v>0</v>
      </c>
    </row>
    <row r="20" spans="1:16" ht="30" x14ac:dyDescent="0.25">
      <c r="A20" s="74">
        <v>12</v>
      </c>
      <c r="B20" s="5" t="s">
        <v>179</v>
      </c>
      <c r="C20" s="27">
        <v>2973000</v>
      </c>
      <c r="D20" s="27">
        <v>4006383</v>
      </c>
      <c r="E20" s="27"/>
      <c r="F20" s="27"/>
      <c r="G20" s="27"/>
      <c r="H20" s="27"/>
      <c r="I20" s="27"/>
      <c r="J20" s="27"/>
      <c r="K20" s="25">
        <f t="shared" si="1"/>
        <v>2973000</v>
      </c>
      <c r="L20" s="25">
        <f t="shared" si="1"/>
        <v>4006383</v>
      </c>
      <c r="M20" s="25">
        <f t="shared" si="2"/>
        <v>2973000</v>
      </c>
      <c r="N20" s="25">
        <v>0</v>
      </c>
      <c r="O20" s="25">
        <f t="shared" si="3"/>
        <v>4006383</v>
      </c>
      <c r="P20" s="25">
        <v>0</v>
      </c>
    </row>
    <row r="21" spans="1:16" ht="45" x14ac:dyDescent="0.25">
      <c r="A21" s="74">
        <v>13</v>
      </c>
      <c r="B21" s="5" t="s">
        <v>180</v>
      </c>
      <c r="C21" s="27"/>
      <c r="D21" s="27"/>
      <c r="E21" s="27"/>
      <c r="F21" s="27"/>
      <c r="G21" s="27"/>
      <c r="H21" s="27">
        <v>500000</v>
      </c>
      <c r="I21" s="27"/>
      <c r="J21" s="27"/>
      <c r="K21" s="25">
        <f t="shared" si="1"/>
        <v>0</v>
      </c>
      <c r="L21" s="25">
        <f t="shared" si="1"/>
        <v>500000</v>
      </c>
      <c r="M21" s="25">
        <f t="shared" si="2"/>
        <v>0</v>
      </c>
      <c r="N21" s="25">
        <v>0</v>
      </c>
      <c r="O21" s="25">
        <f t="shared" si="3"/>
        <v>500000</v>
      </c>
      <c r="P21" s="25">
        <v>0</v>
      </c>
    </row>
    <row r="22" spans="1:16" ht="30" x14ac:dyDescent="0.25">
      <c r="A22" s="74">
        <v>14</v>
      </c>
      <c r="B22" s="5" t="s">
        <v>28</v>
      </c>
      <c r="C22" s="25">
        <v>0</v>
      </c>
      <c r="D22" s="25">
        <v>0</v>
      </c>
      <c r="E22" s="25"/>
      <c r="F22" s="25"/>
      <c r="G22" s="25"/>
      <c r="H22" s="25"/>
      <c r="I22" s="25"/>
      <c r="J22" s="25"/>
      <c r="K22" s="25">
        <f t="shared" si="1"/>
        <v>0</v>
      </c>
      <c r="L22" s="25">
        <f t="shared" si="1"/>
        <v>0</v>
      </c>
      <c r="M22" s="25">
        <f t="shared" si="2"/>
        <v>0</v>
      </c>
      <c r="N22" s="25">
        <v>0</v>
      </c>
      <c r="O22" s="25">
        <f t="shared" si="3"/>
        <v>0</v>
      </c>
      <c r="P22" s="25">
        <v>0</v>
      </c>
    </row>
    <row r="23" spans="1:16" ht="30" x14ac:dyDescent="0.25">
      <c r="A23" s="74">
        <v>15</v>
      </c>
      <c r="B23" s="5" t="s">
        <v>29</v>
      </c>
      <c r="C23" s="25">
        <v>0</v>
      </c>
      <c r="D23" s="25">
        <v>0</v>
      </c>
      <c r="E23" s="25"/>
      <c r="F23" s="25"/>
      <c r="G23" s="25"/>
      <c r="H23" s="25"/>
      <c r="I23" s="25"/>
      <c r="J23" s="25"/>
      <c r="K23" s="25">
        <f t="shared" si="1"/>
        <v>0</v>
      </c>
      <c r="L23" s="25">
        <f t="shared" si="1"/>
        <v>0</v>
      </c>
      <c r="M23" s="25">
        <f t="shared" si="2"/>
        <v>0</v>
      </c>
      <c r="N23" s="25">
        <v>0</v>
      </c>
      <c r="O23" s="25">
        <f t="shared" si="3"/>
        <v>0</v>
      </c>
      <c r="P23" s="25">
        <v>0</v>
      </c>
    </row>
    <row r="24" spans="1:16" ht="15" x14ac:dyDescent="0.25">
      <c r="A24" s="74">
        <v>16</v>
      </c>
      <c r="B24" s="7" t="s">
        <v>30</v>
      </c>
      <c r="C24" s="29">
        <f>SUM(C19:C23)</f>
        <v>319049176</v>
      </c>
      <c r="D24" s="29">
        <f t="shared" ref="D24:I24" si="5">SUM(D19:D23)</f>
        <v>320082559</v>
      </c>
      <c r="E24" s="29">
        <f t="shared" si="5"/>
        <v>0</v>
      </c>
      <c r="F24" s="29">
        <f t="shared" si="5"/>
        <v>0</v>
      </c>
      <c r="G24" s="29">
        <f t="shared" si="5"/>
        <v>0</v>
      </c>
      <c r="H24" s="29">
        <f t="shared" si="5"/>
        <v>500000</v>
      </c>
      <c r="I24" s="29">
        <f t="shared" si="5"/>
        <v>0</v>
      </c>
      <c r="J24" s="29">
        <f>SUM(J19:J23)</f>
        <v>0</v>
      </c>
      <c r="K24" s="29">
        <f t="shared" si="1"/>
        <v>319049176</v>
      </c>
      <c r="L24" s="29">
        <f t="shared" si="1"/>
        <v>320582559</v>
      </c>
      <c r="M24" s="29">
        <f t="shared" si="2"/>
        <v>319049176</v>
      </c>
      <c r="N24" s="29">
        <v>0</v>
      </c>
      <c r="O24" s="29">
        <f t="shared" si="3"/>
        <v>320582559</v>
      </c>
      <c r="P24" s="29">
        <v>0</v>
      </c>
    </row>
    <row r="25" spans="1:16" ht="15" x14ac:dyDescent="0.25">
      <c r="A25" s="74">
        <v>17</v>
      </c>
      <c r="B25" s="5" t="s">
        <v>31</v>
      </c>
      <c r="C25" s="25">
        <f>C24+C18-E13-G13-I13</f>
        <v>770081809</v>
      </c>
      <c r="D25" s="25">
        <f>D24+D18-F13-H13-J13</f>
        <v>812619768</v>
      </c>
      <c r="E25" s="25">
        <f t="shared" ref="E25:J25" si="6">E24+E18</f>
        <v>128743555</v>
      </c>
      <c r="F25" s="25">
        <f t="shared" si="6"/>
        <v>128743555</v>
      </c>
      <c r="G25" s="25">
        <f t="shared" si="6"/>
        <v>400243000</v>
      </c>
      <c r="H25" s="25">
        <f t="shared" si="6"/>
        <v>496711192</v>
      </c>
      <c r="I25" s="25">
        <f t="shared" si="6"/>
        <v>283555280</v>
      </c>
      <c r="J25" s="25">
        <f t="shared" si="6"/>
        <v>292270861</v>
      </c>
      <c r="K25" s="25">
        <f t="shared" si="1"/>
        <v>1582623644</v>
      </c>
      <c r="L25" s="25">
        <f t="shared" si="1"/>
        <v>1730345376</v>
      </c>
      <c r="M25" s="25">
        <f t="shared" si="2"/>
        <v>1582623644</v>
      </c>
      <c r="N25" s="25">
        <v>0</v>
      </c>
      <c r="O25" s="25">
        <f t="shared" si="3"/>
        <v>1730345376</v>
      </c>
      <c r="P25" s="25">
        <v>0</v>
      </c>
    </row>
    <row r="26" spans="1:16" ht="15" x14ac:dyDescent="0.25">
      <c r="A26" s="74">
        <v>18</v>
      </c>
      <c r="B26" s="5" t="s">
        <v>210</v>
      </c>
      <c r="C26" s="25"/>
      <c r="D26" s="25">
        <v>50000000</v>
      </c>
      <c r="E26" s="25"/>
      <c r="F26" s="25"/>
      <c r="G26" s="25"/>
      <c r="H26" s="25"/>
      <c r="I26" s="25"/>
      <c r="J26" s="25"/>
      <c r="K26" s="25">
        <f>C26</f>
        <v>0</v>
      </c>
      <c r="L26" s="25">
        <f>D26</f>
        <v>50000000</v>
      </c>
      <c r="M26" s="25">
        <f>C26</f>
        <v>0</v>
      </c>
      <c r="N26" s="25"/>
      <c r="O26" s="25">
        <f>D26</f>
        <v>50000000</v>
      </c>
      <c r="P26" s="25"/>
    </row>
    <row r="27" spans="1:16" ht="45" x14ac:dyDescent="0.2">
      <c r="A27" s="74">
        <v>19</v>
      </c>
      <c r="B27" s="8" t="s">
        <v>181</v>
      </c>
      <c r="C27" s="25">
        <v>164945745</v>
      </c>
      <c r="D27" s="25">
        <v>164945745</v>
      </c>
      <c r="E27" s="25">
        <v>4112550</v>
      </c>
      <c r="F27" s="25">
        <v>4112550</v>
      </c>
      <c r="G27" s="25">
        <v>25505354</v>
      </c>
      <c r="H27" s="25">
        <v>25505354</v>
      </c>
      <c r="I27" s="25">
        <v>14328597</v>
      </c>
      <c r="J27" s="25">
        <v>14328597</v>
      </c>
      <c r="K27" s="25">
        <f t="shared" si="1"/>
        <v>208892246</v>
      </c>
      <c r="L27" s="25">
        <f t="shared" si="1"/>
        <v>208892246</v>
      </c>
      <c r="M27" s="25">
        <f t="shared" si="2"/>
        <v>208892246</v>
      </c>
      <c r="N27" s="25">
        <v>0</v>
      </c>
      <c r="O27" s="25">
        <f t="shared" si="3"/>
        <v>208892246</v>
      </c>
      <c r="P27" s="25">
        <v>0</v>
      </c>
    </row>
    <row r="28" spans="1:16" ht="30" x14ac:dyDescent="0.2">
      <c r="A28" s="74">
        <v>20</v>
      </c>
      <c r="B28" s="8" t="s">
        <v>182</v>
      </c>
      <c r="C28" s="25"/>
      <c r="D28" s="25"/>
      <c r="E28" s="25"/>
      <c r="F28" s="25"/>
      <c r="G28" s="30"/>
      <c r="H28" s="30"/>
      <c r="I28" s="30"/>
      <c r="J28" s="30"/>
      <c r="K28" s="25">
        <f t="shared" si="1"/>
        <v>0</v>
      </c>
      <c r="L28" s="25">
        <f t="shared" si="1"/>
        <v>0</v>
      </c>
      <c r="M28" s="25">
        <f t="shared" si="2"/>
        <v>0</v>
      </c>
      <c r="N28" s="25">
        <v>0</v>
      </c>
      <c r="O28" s="25">
        <f t="shared" si="3"/>
        <v>0</v>
      </c>
      <c r="P28" s="25">
        <v>0</v>
      </c>
    </row>
    <row r="29" spans="1:16" ht="15" x14ac:dyDescent="0.2">
      <c r="A29" s="74">
        <v>21</v>
      </c>
      <c r="B29" s="21" t="s">
        <v>34</v>
      </c>
      <c r="C29" s="31">
        <f t="shared" ref="C29:I29" si="7">SUM(C25:C28)</f>
        <v>935027554</v>
      </c>
      <c r="D29" s="31">
        <f t="shared" si="7"/>
        <v>1027565513</v>
      </c>
      <c r="E29" s="31">
        <f t="shared" si="7"/>
        <v>132856105</v>
      </c>
      <c r="F29" s="31">
        <f t="shared" si="7"/>
        <v>132856105</v>
      </c>
      <c r="G29" s="31">
        <f t="shared" si="7"/>
        <v>425748354</v>
      </c>
      <c r="H29" s="31">
        <f t="shared" si="7"/>
        <v>522216546</v>
      </c>
      <c r="I29" s="31">
        <f t="shared" si="7"/>
        <v>297883877</v>
      </c>
      <c r="J29" s="31">
        <f>SUM(J25:J28)</f>
        <v>306599458</v>
      </c>
      <c r="K29" s="32">
        <f t="shared" si="1"/>
        <v>1791515890</v>
      </c>
      <c r="L29" s="32">
        <f>D29+F29+H29+J29</f>
        <v>1989237622</v>
      </c>
      <c r="M29" s="34">
        <f t="shared" si="2"/>
        <v>1791515890</v>
      </c>
      <c r="N29" s="34">
        <v>0</v>
      </c>
      <c r="O29" s="35">
        <f t="shared" si="3"/>
        <v>1989237622</v>
      </c>
      <c r="P29" s="35">
        <v>0</v>
      </c>
    </row>
    <row r="30" spans="1:16" ht="15" x14ac:dyDescent="0.2">
      <c r="A30" s="74">
        <v>22</v>
      </c>
      <c r="B30" s="8"/>
      <c r="C30" s="30"/>
      <c r="D30" s="30"/>
      <c r="E30" s="30"/>
      <c r="F30" s="30"/>
      <c r="G30" s="30"/>
      <c r="H30" s="30"/>
      <c r="I30" s="30"/>
      <c r="J30" s="30"/>
      <c r="K30" s="25">
        <f t="shared" si="1"/>
        <v>0</v>
      </c>
      <c r="L30" s="25">
        <f t="shared" si="1"/>
        <v>0</v>
      </c>
      <c r="M30" s="25">
        <f t="shared" si="2"/>
        <v>0</v>
      </c>
      <c r="N30" s="25">
        <v>0</v>
      </c>
      <c r="O30" s="25">
        <f t="shared" si="3"/>
        <v>0</v>
      </c>
      <c r="P30" s="25">
        <v>0</v>
      </c>
    </row>
    <row r="31" spans="1:16" s="10" customFormat="1" ht="28.5" x14ac:dyDescent="0.2">
      <c r="A31" s="74">
        <v>23</v>
      </c>
      <c r="B31" s="6" t="s">
        <v>35</v>
      </c>
      <c r="C31" s="183">
        <f t="shared" ref="C31:J31" si="8">C29-C64</f>
        <v>0</v>
      </c>
      <c r="D31" s="183">
        <f t="shared" si="8"/>
        <v>0</v>
      </c>
      <c r="E31" s="183">
        <f t="shared" si="8"/>
        <v>0</v>
      </c>
      <c r="F31" s="183">
        <f t="shared" si="8"/>
        <v>0</v>
      </c>
      <c r="G31" s="183">
        <f t="shared" si="8"/>
        <v>0</v>
      </c>
      <c r="H31" s="183">
        <f t="shared" si="8"/>
        <v>0</v>
      </c>
      <c r="I31" s="183">
        <f t="shared" si="8"/>
        <v>0</v>
      </c>
      <c r="J31" s="183">
        <f t="shared" si="8"/>
        <v>0</v>
      </c>
      <c r="K31" s="184">
        <f t="shared" si="1"/>
        <v>0</v>
      </c>
      <c r="L31" s="184">
        <f t="shared" si="1"/>
        <v>0</v>
      </c>
      <c r="M31" s="184">
        <f t="shared" si="2"/>
        <v>0</v>
      </c>
      <c r="N31" s="184">
        <v>0</v>
      </c>
      <c r="O31" s="184">
        <f t="shared" si="3"/>
        <v>0</v>
      </c>
      <c r="P31" s="184">
        <v>0</v>
      </c>
    </row>
    <row r="32" spans="1:16" s="10" customFormat="1" ht="28.5" x14ac:dyDescent="0.2">
      <c r="A32" s="74">
        <v>24</v>
      </c>
      <c r="B32" s="6" t="s">
        <v>36</v>
      </c>
      <c r="C32" s="183">
        <f t="shared" ref="C32:J32" si="9">C29-C64</f>
        <v>0</v>
      </c>
      <c r="D32" s="183">
        <f t="shared" si="9"/>
        <v>0</v>
      </c>
      <c r="E32" s="183">
        <f t="shared" si="9"/>
        <v>0</v>
      </c>
      <c r="F32" s="183">
        <f t="shared" si="9"/>
        <v>0</v>
      </c>
      <c r="G32" s="183">
        <f t="shared" si="9"/>
        <v>0</v>
      </c>
      <c r="H32" s="183">
        <f t="shared" si="9"/>
        <v>0</v>
      </c>
      <c r="I32" s="183">
        <f t="shared" si="9"/>
        <v>0</v>
      </c>
      <c r="J32" s="183">
        <f t="shared" si="9"/>
        <v>0</v>
      </c>
      <c r="K32" s="184">
        <f t="shared" si="1"/>
        <v>0</v>
      </c>
      <c r="L32" s="184">
        <f t="shared" si="1"/>
        <v>0</v>
      </c>
      <c r="M32" s="184">
        <f t="shared" si="2"/>
        <v>0</v>
      </c>
      <c r="N32" s="184">
        <v>0</v>
      </c>
      <c r="O32" s="184">
        <f t="shared" si="3"/>
        <v>0</v>
      </c>
      <c r="P32" s="184">
        <v>0</v>
      </c>
    </row>
    <row r="33" spans="1:16" s="10" customFormat="1" ht="20.25" x14ac:dyDescent="0.3">
      <c r="A33" s="74"/>
      <c r="B33" s="2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</row>
    <row r="34" spans="1:16" s="10" customFormat="1" ht="20.25" x14ac:dyDescent="0.3">
      <c r="A34" s="74"/>
      <c r="B34" s="20" t="s">
        <v>156</v>
      </c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</row>
    <row r="35" spans="1:16" s="10" customFormat="1" ht="20.25" x14ac:dyDescent="0.3">
      <c r="A35" s="74"/>
      <c r="B35" s="2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</row>
    <row r="36" spans="1:16" s="10" customFormat="1" ht="80.25" customHeight="1" x14ac:dyDescent="0.2">
      <c r="A36" s="74"/>
      <c r="B36" s="4" t="s">
        <v>0</v>
      </c>
      <c r="C36" s="23" t="s">
        <v>1</v>
      </c>
      <c r="D36" s="23" t="s">
        <v>57</v>
      </c>
      <c r="E36" s="23" t="s">
        <v>56</v>
      </c>
      <c r="F36" s="23" t="s">
        <v>58</v>
      </c>
      <c r="G36" s="23" t="s">
        <v>2</v>
      </c>
      <c r="H36" s="23" t="s">
        <v>59</v>
      </c>
      <c r="I36" s="23" t="s">
        <v>63</v>
      </c>
      <c r="J36" s="23" t="s">
        <v>60</v>
      </c>
      <c r="K36" s="24" t="s">
        <v>3</v>
      </c>
      <c r="L36" s="24" t="s">
        <v>4</v>
      </c>
      <c r="M36" s="24" t="s">
        <v>61</v>
      </c>
      <c r="N36" s="24" t="s">
        <v>62</v>
      </c>
      <c r="O36" s="24" t="s">
        <v>64</v>
      </c>
      <c r="P36" s="24" t="s">
        <v>65</v>
      </c>
    </row>
    <row r="37" spans="1:16" s="10" customFormat="1" ht="15" x14ac:dyDescent="0.2">
      <c r="A37" s="74"/>
      <c r="B37" s="4" t="s">
        <v>5</v>
      </c>
      <c r="C37" s="23" t="s">
        <v>6</v>
      </c>
      <c r="D37" s="24" t="s">
        <v>7</v>
      </c>
      <c r="E37" s="23" t="s">
        <v>8</v>
      </c>
      <c r="F37" s="23" t="s">
        <v>9</v>
      </c>
      <c r="G37" s="23" t="s">
        <v>10</v>
      </c>
      <c r="H37" s="23" t="s">
        <v>11</v>
      </c>
      <c r="I37" s="23" t="s">
        <v>12</v>
      </c>
      <c r="J37" s="23" t="s">
        <v>13</v>
      </c>
      <c r="K37" s="24" t="s">
        <v>14</v>
      </c>
      <c r="L37" s="24" t="s">
        <v>15</v>
      </c>
      <c r="M37" s="24" t="s">
        <v>16</v>
      </c>
      <c r="N37" s="24" t="s">
        <v>17</v>
      </c>
      <c r="O37" s="24" t="s">
        <v>66</v>
      </c>
      <c r="P37" s="24" t="s">
        <v>67</v>
      </c>
    </row>
    <row r="38" spans="1:16" s="10" customFormat="1" ht="15" x14ac:dyDescent="0.25">
      <c r="A38" s="74">
        <v>1</v>
      </c>
      <c r="B38" s="11" t="s">
        <v>183</v>
      </c>
      <c r="C38" s="25">
        <v>100928875</v>
      </c>
      <c r="D38" s="25">
        <v>101150304</v>
      </c>
      <c r="E38" s="25">
        <v>115058500</v>
      </c>
      <c r="F38" s="25">
        <v>115058500</v>
      </c>
      <c r="G38" s="25">
        <v>172776800</v>
      </c>
      <c r="H38" s="25">
        <v>172776800</v>
      </c>
      <c r="I38" s="25">
        <v>172529895</v>
      </c>
      <c r="J38" s="25">
        <v>172529895</v>
      </c>
      <c r="K38" s="25">
        <f>C38+E38+G38+I38</f>
        <v>561294070</v>
      </c>
      <c r="L38" s="25">
        <f>D38+F38+H38+J38</f>
        <v>561515499</v>
      </c>
      <c r="M38" s="25">
        <f>C38+E38+G38+I38</f>
        <v>561294070</v>
      </c>
      <c r="N38" s="25">
        <v>0</v>
      </c>
      <c r="O38" s="25">
        <f>D38+F38+H38+J38</f>
        <v>561515499</v>
      </c>
      <c r="P38" s="25">
        <v>0</v>
      </c>
    </row>
    <row r="39" spans="1:16" s="10" customFormat="1" ht="30" x14ac:dyDescent="0.25">
      <c r="A39" s="74">
        <v>1</v>
      </c>
      <c r="B39" s="11" t="s">
        <v>184</v>
      </c>
      <c r="C39" s="25">
        <v>16155754</v>
      </c>
      <c r="D39" s="25">
        <v>16005754</v>
      </c>
      <c r="E39" s="25">
        <v>15438605</v>
      </c>
      <c r="F39" s="25">
        <v>15438605</v>
      </c>
      <c r="G39" s="25">
        <v>23245984</v>
      </c>
      <c r="H39" s="25">
        <v>23245984</v>
      </c>
      <c r="I39" s="25">
        <v>22682685</v>
      </c>
      <c r="J39" s="25">
        <v>22682685</v>
      </c>
      <c r="K39" s="25">
        <f>C39+E39+G39+I39</f>
        <v>77523028</v>
      </c>
      <c r="L39" s="25">
        <f t="shared" ref="L39:L63" si="10">D39+F39+H39+J39</f>
        <v>77373028</v>
      </c>
      <c r="M39" s="25">
        <f>C39+E39+G39+I39</f>
        <v>77523028</v>
      </c>
      <c r="N39" s="25">
        <v>0</v>
      </c>
      <c r="O39" s="25">
        <f t="shared" ref="O39:O52" si="11">D39+F39+H39+J39</f>
        <v>77373028</v>
      </c>
      <c r="P39" s="25">
        <v>0</v>
      </c>
    </row>
    <row r="40" spans="1:16" s="10" customFormat="1" ht="15" x14ac:dyDescent="0.25">
      <c r="A40" s="74">
        <v>1</v>
      </c>
      <c r="B40" s="11" t="s">
        <v>185</v>
      </c>
      <c r="C40" s="25">
        <v>189363950</v>
      </c>
      <c r="D40" s="25">
        <v>230388250</v>
      </c>
      <c r="E40" s="25">
        <v>2359000</v>
      </c>
      <c r="F40" s="25">
        <v>2359000</v>
      </c>
      <c r="G40" s="25">
        <v>205821630</v>
      </c>
      <c r="H40" s="25">
        <v>240561364</v>
      </c>
      <c r="I40" s="25">
        <v>96081297</v>
      </c>
      <c r="J40" s="25">
        <v>104297899</v>
      </c>
      <c r="K40" s="25">
        <f>C40+E40+G40+I40</f>
        <v>493625877</v>
      </c>
      <c r="L40" s="25">
        <f t="shared" si="10"/>
        <v>577606513</v>
      </c>
      <c r="M40" s="25">
        <f>C40+E40+G40+I40</f>
        <v>493625877</v>
      </c>
      <c r="N40" s="25"/>
      <c r="O40" s="25">
        <f t="shared" si="11"/>
        <v>577606513</v>
      </c>
      <c r="P40" s="25">
        <v>0</v>
      </c>
    </row>
    <row r="41" spans="1:16" s="10" customFormat="1" ht="30" x14ac:dyDescent="0.25">
      <c r="A41" s="74">
        <v>1</v>
      </c>
      <c r="B41" s="12" t="s">
        <v>209</v>
      </c>
      <c r="C41" s="29">
        <f>E13+G13+I13</f>
        <v>333731671</v>
      </c>
      <c r="D41" s="29">
        <f>F13+H13+J13</f>
        <v>383907251</v>
      </c>
      <c r="E41" s="25"/>
      <c r="F41" s="25"/>
      <c r="G41" s="25"/>
      <c r="H41" s="25"/>
      <c r="I41" s="25"/>
      <c r="J41" s="25"/>
      <c r="K41" s="25">
        <f t="shared" ref="K41:K63" si="12">C41+E41+G41+I41</f>
        <v>333731671</v>
      </c>
      <c r="L41" s="25">
        <f t="shared" si="10"/>
        <v>383907251</v>
      </c>
      <c r="M41" s="25">
        <f>C41+E41+G41+I41</f>
        <v>333731671</v>
      </c>
      <c r="N41" s="25">
        <v>0</v>
      </c>
      <c r="O41" s="25">
        <f t="shared" si="11"/>
        <v>383907251</v>
      </c>
      <c r="P41" s="25">
        <v>0</v>
      </c>
    </row>
    <row r="42" spans="1:16" s="10" customFormat="1" ht="15" x14ac:dyDescent="0.25">
      <c r="A42" s="74">
        <v>1</v>
      </c>
      <c r="B42" s="11" t="s">
        <v>208</v>
      </c>
      <c r="C42" s="25">
        <f>SUM(C43:C48)</f>
        <v>68231925</v>
      </c>
      <c r="D42" s="25">
        <f>SUM(D43:D48)</f>
        <v>70581761</v>
      </c>
      <c r="E42" s="25">
        <f t="shared" ref="E42:P42" si="13">SUM(E43:E48)</f>
        <v>0</v>
      </c>
      <c r="F42" s="25">
        <f t="shared" si="13"/>
        <v>0</v>
      </c>
      <c r="G42" s="25">
        <f t="shared" si="13"/>
        <v>0</v>
      </c>
      <c r="H42" s="25">
        <f t="shared" si="13"/>
        <v>60000000</v>
      </c>
      <c r="I42" s="25">
        <f t="shared" si="13"/>
        <v>0</v>
      </c>
      <c r="J42" s="25">
        <f t="shared" si="13"/>
        <v>0</v>
      </c>
      <c r="K42" s="25">
        <f t="shared" si="13"/>
        <v>68231925</v>
      </c>
      <c r="L42" s="25">
        <f>SUM(L43:L48)</f>
        <v>130581761</v>
      </c>
      <c r="M42" s="25">
        <f t="shared" si="13"/>
        <v>19531925</v>
      </c>
      <c r="N42" s="25">
        <f t="shared" si="13"/>
        <v>48700000</v>
      </c>
      <c r="O42" s="25">
        <f>O43+O44+O45+O46+O48</f>
        <v>21881761</v>
      </c>
      <c r="P42" s="25">
        <f t="shared" si="13"/>
        <v>48700000</v>
      </c>
    </row>
    <row r="43" spans="1:16" s="10" customFormat="1" ht="28.5" x14ac:dyDescent="0.2">
      <c r="A43" s="74">
        <v>1</v>
      </c>
      <c r="B43" s="13" t="s">
        <v>186</v>
      </c>
      <c r="C43" s="30">
        <v>9400000</v>
      </c>
      <c r="D43" s="30">
        <v>9400000</v>
      </c>
      <c r="E43" s="30"/>
      <c r="F43" s="30"/>
      <c r="G43" s="30"/>
      <c r="H43" s="30"/>
      <c r="I43" s="30"/>
      <c r="J43" s="30"/>
      <c r="K43" s="25">
        <f>C43+E43+G43+I43</f>
        <v>9400000</v>
      </c>
      <c r="L43" s="25">
        <f t="shared" si="10"/>
        <v>9400000</v>
      </c>
      <c r="M43" s="25">
        <f>C43+E43+G43+I43</f>
        <v>9400000</v>
      </c>
      <c r="N43" s="25">
        <v>0</v>
      </c>
      <c r="O43" s="25">
        <f t="shared" si="11"/>
        <v>9400000</v>
      </c>
      <c r="P43" s="25">
        <v>0</v>
      </c>
    </row>
    <row r="44" spans="1:16" s="10" customFormat="1" ht="28.5" x14ac:dyDescent="0.2">
      <c r="A44" s="74">
        <v>1</v>
      </c>
      <c r="B44" s="13" t="s">
        <v>41</v>
      </c>
      <c r="C44" s="30"/>
      <c r="D44" s="30"/>
      <c r="E44" s="30"/>
      <c r="F44" s="30"/>
      <c r="G44" s="30"/>
      <c r="H44" s="30"/>
      <c r="I44" s="30"/>
      <c r="J44" s="30"/>
      <c r="K44" s="25">
        <f t="shared" si="12"/>
        <v>0</v>
      </c>
      <c r="L44" s="25">
        <f t="shared" si="10"/>
        <v>0</v>
      </c>
      <c r="M44" s="25">
        <f>C44+E44+G44+I44</f>
        <v>0</v>
      </c>
      <c r="N44" s="25">
        <v>0</v>
      </c>
      <c r="O44" s="25">
        <f t="shared" si="11"/>
        <v>0</v>
      </c>
      <c r="P44" s="25">
        <v>0</v>
      </c>
    </row>
    <row r="45" spans="1:16" s="10" customFormat="1" ht="33.75" customHeight="1" x14ac:dyDescent="0.2">
      <c r="A45" s="74">
        <v>1</v>
      </c>
      <c r="B45" s="180" t="s">
        <v>187</v>
      </c>
      <c r="C45" s="30"/>
      <c r="D45" s="30">
        <v>2349836</v>
      </c>
      <c r="E45" s="30"/>
      <c r="F45" s="30"/>
      <c r="G45" s="30"/>
      <c r="H45" s="30"/>
      <c r="I45" s="30"/>
      <c r="J45" s="30"/>
      <c r="K45" s="25">
        <f>C45+E45+G45+I45</f>
        <v>0</v>
      </c>
      <c r="L45" s="25">
        <f t="shared" si="10"/>
        <v>2349836</v>
      </c>
      <c r="M45" s="25"/>
      <c r="N45" s="25"/>
      <c r="O45" s="25">
        <f t="shared" si="11"/>
        <v>2349836</v>
      </c>
      <c r="P45" s="25"/>
    </row>
    <row r="46" spans="1:16" s="10" customFormat="1" ht="15" x14ac:dyDescent="0.2">
      <c r="A46" s="74">
        <v>1</v>
      </c>
      <c r="B46" s="13" t="s">
        <v>302</v>
      </c>
      <c r="C46" s="30">
        <v>10131925</v>
      </c>
      <c r="D46" s="30">
        <v>10131925</v>
      </c>
      <c r="E46" s="30"/>
      <c r="F46" s="30"/>
      <c r="G46" s="30"/>
      <c r="H46" s="30"/>
      <c r="I46" s="30"/>
      <c r="J46" s="30"/>
      <c r="K46" s="25">
        <f t="shared" si="12"/>
        <v>10131925</v>
      </c>
      <c r="L46" s="25">
        <f t="shared" si="10"/>
        <v>10131925</v>
      </c>
      <c r="M46" s="25">
        <f>K46</f>
        <v>10131925</v>
      </c>
      <c r="N46" s="25"/>
      <c r="O46" s="25">
        <f t="shared" si="11"/>
        <v>10131925</v>
      </c>
      <c r="P46" s="25"/>
    </row>
    <row r="47" spans="1:16" s="10" customFormat="1" ht="15" x14ac:dyDescent="0.2">
      <c r="A47" s="74">
        <v>1</v>
      </c>
      <c r="B47" s="13" t="s">
        <v>301</v>
      </c>
      <c r="C47" s="30"/>
      <c r="D47" s="30"/>
      <c r="E47" s="30"/>
      <c r="F47" s="30"/>
      <c r="G47" s="30"/>
      <c r="H47" s="30">
        <v>60000000</v>
      </c>
      <c r="I47" s="30"/>
      <c r="J47" s="30"/>
      <c r="K47" s="25">
        <f t="shared" ref="K47" si="14">C47+E47+G47+I47</f>
        <v>0</v>
      </c>
      <c r="L47" s="25">
        <f t="shared" ref="L47" si="15">D47+F47+H47+J47</f>
        <v>60000000</v>
      </c>
      <c r="M47" s="25">
        <f>K47</f>
        <v>0</v>
      </c>
      <c r="N47" s="25"/>
      <c r="O47" s="25">
        <f t="shared" ref="O47" si="16">D47+F47+H47+J47</f>
        <v>60000000</v>
      </c>
      <c r="P47" s="25"/>
    </row>
    <row r="48" spans="1:16" s="10" customFormat="1" ht="28.5" x14ac:dyDescent="0.2">
      <c r="A48" s="74">
        <v>1</v>
      </c>
      <c r="B48" s="13" t="s">
        <v>188</v>
      </c>
      <c r="C48" s="30">
        <v>48700000</v>
      </c>
      <c r="D48" s="30">
        <v>48700000</v>
      </c>
      <c r="E48" s="30"/>
      <c r="F48" s="30"/>
      <c r="G48" s="30"/>
      <c r="H48" s="30"/>
      <c r="I48" s="30"/>
      <c r="J48" s="30"/>
      <c r="K48" s="25">
        <f t="shared" si="12"/>
        <v>48700000</v>
      </c>
      <c r="L48" s="25">
        <f t="shared" si="10"/>
        <v>48700000</v>
      </c>
      <c r="M48" s="25">
        <v>0</v>
      </c>
      <c r="N48" s="25">
        <f>C48</f>
        <v>48700000</v>
      </c>
      <c r="O48" s="25">
        <f>F48+H48+J48</f>
        <v>0</v>
      </c>
      <c r="P48" s="25">
        <f>D48</f>
        <v>48700000</v>
      </c>
    </row>
    <row r="49" spans="1:16" s="15" customFormat="1" ht="30" x14ac:dyDescent="0.25">
      <c r="A49" s="74">
        <v>1</v>
      </c>
      <c r="B49" s="11" t="s">
        <v>189</v>
      </c>
      <c r="C49" s="24">
        <v>2200000</v>
      </c>
      <c r="D49" s="24">
        <v>2200000</v>
      </c>
      <c r="E49" s="24"/>
      <c r="F49" s="24"/>
      <c r="G49" s="24"/>
      <c r="H49" s="24"/>
      <c r="I49" s="24"/>
      <c r="J49" s="24"/>
      <c r="K49" s="25">
        <f t="shared" si="12"/>
        <v>2200000</v>
      </c>
      <c r="L49" s="25">
        <f t="shared" si="10"/>
        <v>2200000</v>
      </c>
      <c r="M49" s="25">
        <f>C49+E49+G49+I49-N49</f>
        <v>2200000</v>
      </c>
      <c r="N49" s="25">
        <v>0</v>
      </c>
      <c r="O49" s="25">
        <f t="shared" si="11"/>
        <v>2200000</v>
      </c>
      <c r="P49" s="25">
        <v>0</v>
      </c>
    </row>
    <row r="50" spans="1:16" ht="30" x14ac:dyDescent="0.25">
      <c r="A50" s="74">
        <v>1</v>
      </c>
      <c r="B50" s="11" t="s">
        <v>190</v>
      </c>
      <c r="C50" s="25">
        <f>SUM(C51:C52)</f>
        <v>70214939</v>
      </c>
      <c r="D50" s="25">
        <f t="shared" ref="D50:M50" si="17">SUM(D51:D52)</f>
        <v>94186896</v>
      </c>
      <c r="E50" s="25">
        <f t="shared" si="17"/>
        <v>0</v>
      </c>
      <c r="F50" s="25">
        <f t="shared" si="17"/>
        <v>0</v>
      </c>
      <c r="G50" s="25">
        <f t="shared" si="17"/>
        <v>0</v>
      </c>
      <c r="H50" s="25">
        <f t="shared" si="17"/>
        <v>0</v>
      </c>
      <c r="I50" s="25">
        <f t="shared" si="17"/>
        <v>0</v>
      </c>
      <c r="J50" s="25">
        <f t="shared" si="17"/>
        <v>0</v>
      </c>
      <c r="K50" s="25">
        <f t="shared" si="17"/>
        <v>70214939</v>
      </c>
      <c r="L50" s="25">
        <f t="shared" si="17"/>
        <v>94186896</v>
      </c>
      <c r="M50" s="25">
        <f t="shared" si="17"/>
        <v>70214939</v>
      </c>
      <c r="N50" s="25">
        <f>SUM(N51:N52)</f>
        <v>0</v>
      </c>
      <c r="O50" s="25">
        <f t="shared" si="11"/>
        <v>94186896</v>
      </c>
      <c r="P50" s="25">
        <v>0</v>
      </c>
    </row>
    <row r="51" spans="1:16" ht="15" x14ac:dyDescent="0.2">
      <c r="A51" s="74">
        <v>1</v>
      </c>
      <c r="B51" s="13" t="s">
        <v>44</v>
      </c>
      <c r="C51" s="30">
        <f>80346864-10131925</f>
        <v>70214939</v>
      </c>
      <c r="D51" s="30">
        <f>144429896-50243000</f>
        <v>94186896</v>
      </c>
      <c r="E51" s="30"/>
      <c r="F51" s="30"/>
      <c r="G51" s="30"/>
      <c r="H51" s="30"/>
      <c r="I51" s="30"/>
      <c r="J51" s="30"/>
      <c r="K51" s="25">
        <f t="shared" si="12"/>
        <v>70214939</v>
      </c>
      <c r="L51" s="25">
        <f t="shared" si="10"/>
        <v>94186896</v>
      </c>
      <c r="M51" s="25">
        <f>C51+E51+G51+I51</f>
        <v>70214939</v>
      </c>
      <c r="N51" s="25">
        <v>0</v>
      </c>
      <c r="O51" s="25">
        <f t="shared" si="11"/>
        <v>94186896</v>
      </c>
      <c r="P51" s="25">
        <v>0</v>
      </c>
    </row>
    <row r="52" spans="1:16" ht="15" x14ac:dyDescent="0.2">
      <c r="A52" s="74">
        <v>1</v>
      </c>
      <c r="B52" s="13" t="s">
        <v>45</v>
      </c>
      <c r="C52" s="30"/>
      <c r="D52" s="30"/>
      <c r="E52" s="30"/>
      <c r="F52" s="30"/>
      <c r="G52" s="30"/>
      <c r="H52" s="30"/>
      <c r="I52" s="30"/>
      <c r="J52" s="30"/>
      <c r="K52" s="25">
        <f t="shared" si="12"/>
        <v>0</v>
      </c>
      <c r="L52" s="25">
        <f t="shared" si="10"/>
        <v>0</v>
      </c>
      <c r="M52" s="25">
        <f>C52+E52+G52+I52</f>
        <v>0</v>
      </c>
      <c r="N52" s="25">
        <v>0</v>
      </c>
      <c r="O52" s="25">
        <f t="shared" si="11"/>
        <v>0</v>
      </c>
      <c r="P52" s="25">
        <v>0</v>
      </c>
    </row>
    <row r="53" spans="1:16" s="14" customFormat="1" ht="15" x14ac:dyDescent="0.25">
      <c r="A53" s="74">
        <v>1</v>
      </c>
      <c r="B53" s="12" t="s">
        <v>46</v>
      </c>
      <c r="C53" s="29">
        <f t="shared" ref="C53:P53" si="18">C50+C42+C41+C40+C39+C38+C49</f>
        <v>780827114</v>
      </c>
      <c r="D53" s="29">
        <f t="shared" si="18"/>
        <v>898420216</v>
      </c>
      <c r="E53" s="29">
        <f t="shared" si="18"/>
        <v>132856105</v>
      </c>
      <c r="F53" s="29">
        <f t="shared" si="18"/>
        <v>132856105</v>
      </c>
      <c r="G53" s="29">
        <f t="shared" si="18"/>
        <v>401844414</v>
      </c>
      <c r="H53" s="29">
        <f t="shared" si="18"/>
        <v>496584148</v>
      </c>
      <c r="I53" s="29">
        <f>I50+I42+I41+I40+I39+I38+I49</f>
        <v>291293877</v>
      </c>
      <c r="J53" s="29">
        <f t="shared" si="18"/>
        <v>299510479</v>
      </c>
      <c r="K53" s="29">
        <f t="shared" si="18"/>
        <v>1606821510</v>
      </c>
      <c r="L53" s="29">
        <f t="shared" si="18"/>
        <v>1827370948</v>
      </c>
      <c r="M53" s="29">
        <f t="shared" si="18"/>
        <v>1558121510</v>
      </c>
      <c r="N53" s="29">
        <f t="shared" si="18"/>
        <v>48700000</v>
      </c>
      <c r="O53" s="29">
        <f t="shared" si="18"/>
        <v>1718670948</v>
      </c>
      <c r="P53" s="29">
        <f t="shared" si="18"/>
        <v>48700000</v>
      </c>
    </row>
    <row r="54" spans="1:16" ht="15" x14ac:dyDescent="0.25">
      <c r="A54" s="74">
        <v>1</v>
      </c>
      <c r="B54" s="11" t="s">
        <v>191</v>
      </c>
      <c r="C54" s="25">
        <v>373884105</v>
      </c>
      <c r="D54" s="25">
        <v>348883042</v>
      </c>
      <c r="E54" s="25"/>
      <c r="F54" s="25"/>
      <c r="G54" s="25">
        <v>23903940</v>
      </c>
      <c r="H54" s="25">
        <v>25632398</v>
      </c>
      <c r="I54" s="25">
        <v>6590000</v>
      </c>
      <c r="J54" s="25">
        <v>7088979</v>
      </c>
      <c r="K54" s="25">
        <f>C54+E54+G54+I54</f>
        <v>404378045</v>
      </c>
      <c r="L54" s="25">
        <f>D54+F54+H54+J54</f>
        <v>381604419</v>
      </c>
      <c r="M54" s="25">
        <f>K54</f>
        <v>404378045</v>
      </c>
      <c r="N54" s="25"/>
      <c r="O54" s="25">
        <f t="shared" ref="O54:O59" si="19">D54+F54+H54+J54</f>
        <v>381604419</v>
      </c>
      <c r="P54" s="25">
        <v>0</v>
      </c>
    </row>
    <row r="55" spans="1:16" ht="15" x14ac:dyDescent="0.25">
      <c r="A55" s="74">
        <v>1</v>
      </c>
      <c r="B55" s="11" t="s">
        <v>192</v>
      </c>
      <c r="C55" s="25">
        <v>105347643</v>
      </c>
      <c r="D55" s="25">
        <v>155469143</v>
      </c>
      <c r="E55" s="25"/>
      <c r="F55" s="25"/>
      <c r="G55" s="25"/>
      <c r="H55" s="25"/>
      <c r="I55" s="25"/>
      <c r="J55" s="25"/>
      <c r="K55" s="25">
        <f t="shared" si="12"/>
        <v>105347643</v>
      </c>
      <c r="L55" s="25">
        <f t="shared" si="10"/>
        <v>155469143</v>
      </c>
      <c r="M55" s="25">
        <f>C55</f>
        <v>105347643</v>
      </c>
      <c r="N55" s="25">
        <v>0</v>
      </c>
      <c r="O55" s="25">
        <f t="shared" si="19"/>
        <v>155469143</v>
      </c>
      <c r="P55" s="25">
        <v>0</v>
      </c>
    </row>
    <row r="56" spans="1:16" ht="15" x14ac:dyDescent="0.25">
      <c r="A56" s="74">
        <v>1</v>
      </c>
      <c r="B56" s="11" t="s">
        <v>193</v>
      </c>
      <c r="C56" s="25">
        <f t="shared" ref="C56:N56" si="20">SUM(C57:C59)</f>
        <v>0</v>
      </c>
      <c r="D56" s="25">
        <f t="shared" si="20"/>
        <v>0</v>
      </c>
      <c r="E56" s="25">
        <f t="shared" si="20"/>
        <v>0</v>
      </c>
      <c r="F56" s="25">
        <f t="shared" si="20"/>
        <v>0</v>
      </c>
      <c r="G56" s="25">
        <f t="shared" si="20"/>
        <v>0</v>
      </c>
      <c r="H56" s="25">
        <f t="shared" si="20"/>
        <v>0</v>
      </c>
      <c r="I56" s="25">
        <f t="shared" si="20"/>
        <v>0</v>
      </c>
      <c r="J56" s="25">
        <f t="shared" si="20"/>
        <v>0</v>
      </c>
      <c r="K56" s="25">
        <f t="shared" si="20"/>
        <v>0</v>
      </c>
      <c r="L56" s="25">
        <f t="shared" si="20"/>
        <v>0</v>
      </c>
      <c r="M56" s="25">
        <f t="shared" si="20"/>
        <v>0</v>
      </c>
      <c r="N56" s="25">
        <f t="shared" si="20"/>
        <v>0</v>
      </c>
      <c r="O56" s="25">
        <f t="shared" si="19"/>
        <v>0</v>
      </c>
      <c r="P56" s="25">
        <v>0</v>
      </c>
    </row>
    <row r="57" spans="1:16" ht="15" x14ac:dyDescent="0.2">
      <c r="A57" s="74">
        <v>1</v>
      </c>
      <c r="B57" s="16" t="s">
        <v>49</v>
      </c>
      <c r="C57" s="30"/>
      <c r="D57" s="30"/>
      <c r="E57" s="30"/>
      <c r="F57" s="30"/>
      <c r="G57" s="30"/>
      <c r="H57" s="30"/>
      <c r="I57" s="30"/>
      <c r="J57" s="30"/>
      <c r="K57" s="25">
        <f t="shared" si="12"/>
        <v>0</v>
      </c>
      <c r="L57" s="25">
        <f t="shared" si="10"/>
        <v>0</v>
      </c>
      <c r="M57" s="25">
        <f>C57+E57+G57+I57</f>
        <v>0</v>
      </c>
      <c r="N57" s="25">
        <v>0</v>
      </c>
      <c r="O57" s="25">
        <f t="shared" si="19"/>
        <v>0</v>
      </c>
      <c r="P57" s="25">
        <v>0</v>
      </c>
    </row>
    <row r="58" spans="1:16" ht="28.5" x14ac:dyDescent="0.2">
      <c r="A58" s="74">
        <v>1</v>
      </c>
      <c r="B58" s="16" t="s">
        <v>159</v>
      </c>
      <c r="C58" s="30"/>
      <c r="D58" s="30"/>
      <c r="E58" s="30"/>
      <c r="F58" s="30"/>
      <c r="G58" s="30"/>
      <c r="H58" s="30"/>
      <c r="I58" s="30"/>
      <c r="J58" s="30"/>
      <c r="K58" s="25">
        <f t="shared" si="12"/>
        <v>0</v>
      </c>
      <c r="L58" s="25">
        <f t="shared" si="10"/>
        <v>0</v>
      </c>
      <c r="M58" s="25">
        <f>C58+E58+G58+I58</f>
        <v>0</v>
      </c>
      <c r="N58" s="25">
        <v>0</v>
      </c>
      <c r="O58" s="25">
        <f t="shared" si="19"/>
        <v>0</v>
      </c>
      <c r="P58" s="25">
        <v>0</v>
      </c>
    </row>
    <row r="59" spans="1:16" ht="28.5" x14ac:dyDescent="0.2">
      <c r="A59" s="74">
        <v>1</v>
      </c>
      <c r="B59" s="16" t="s">
        <v>51</v>
      </c>
      <c r="C59" s="30"/>
      <c r="D59" s="30"/>
      <c r="E59" s="30"/>
      <c r="F59" s="30"/>
      <c r="G59" s="30"/>
      <c r="H59" s="30"/>
      <c r="I59" s="30"/>
      <c r="J59" s="30"/>
      <c r="K59" s="25">
        <f t="shared" si="12"/>
        <v>0</v>
      </c>
      <c r="L59" s="25">
        <f t="shared" si="10"/>
        <v>0</v>
      </c>
      <c r="M59" s="25">
        <f>C59+E59+G59+I59</f>
        <v>0</v>
      </c>
      <c r="N59" s="25">
        <v>0</v>
      </c>
      <c r="O59" s="25">
        <f t="shared" si="19"/>
        <v>0</v>
      </c>
      <c r="P59" s="25">
        <v>0</v>
      </c>
    </row>
    <row r="60" spans="1:16" s="14" customFormat="1" ht="15" x14ac:dyDescent="0.25">
      <c r="A60" s="74">
        <v>1</v>
      </c>
      <c r="B60" s="12" t="s">
        <v>52</v>
      </c>
      <c r="C60" s="29">
        <f>C54+C55+C56</f>
        <v>479231748</v>
      </c>
      <c r="D60" s="29">
        <f>D54+D55+D56</f>
        <v>504352185</v>
      </c>
      <c r="E60" s="29">
        <f t="shared" ref="E60:P60" si="21">E54+E55+E56</f>
        <v>0</v>
      </c>
      <c r="F60" s="29">
        <f t="shared" si="21"/>
        <v>0</v>
      </c>
      <c r="G60" s="29">
        <f t="shared" si="21"/>
        <v>23903940</v>
      </c>
      <c r="H60" s="29">
        <f t="shared" si="21"/>
        <v>25632398</v>
      </c>
      <c r="I60" s="29">
        <f>I54+I55+I56</f>
        <v>6590000</v>
      </c>
      <c r="J60" s="29">
        <f t="shared" si="21"/>
        <v>7088979</v>
      </c>
      <c r="K60" s="29">
        <f t="shared" si="21"/>
        <v>509725688</v>
      </c>
      <c r="L60" s="29">
        <f t="shared" si="21"/>
        <v>537073562</v>
      </c>
      <c r="M60" s="29">
        <f t="shared" si="21"/>
        <v>509725688</v>
      </c>
      <c r="N60" s="29">
        <f t="shared" si="21"/>
        <v>0</v>
      </c>
      <c r="O60" s="29">
        <f t="shared" si="21"/>
        <v>537073562</v>
      </c>
      <c r="P60" s="29">
        <f t="shared" si="21"/>
        <v>0</v>
      </c>
    </row>
    <row r="61" spans="1:16" ht="15" x14ac:dyDescent="0.25">
      <c r="A61" s="74">
        <v>1</v>
      </c>
      <c r="B61" s="5" t="s">
        <v>53</v>
      </c>
      <c r="C61" s="25">
        <f>C60+C53-C41</f>
        <v>926327191</v>
      </c>
      <c r="D61" s="25">
        <f>D60+D53-D41</f>
        <v>1018865150</v>
      </c>
      <c r="E61" s="25">
        <f>E60+E53</f>
        <v>132856105</v>
      </c>
      <c r="F61" s="25">
        <f t="shared" ref="F61:P61" si="22">F60+F53</f>
        <v>132856105</v>
      </c>
      <c r="G61" s="25">
        <f t="shared" si="22"/>
        <v>425748354</v>
      </c>
      <c r="H61" s="25">
        <f t="shared" si="22"/>
        <v>522216546</v>
      </c>
      <c r="I61" s="25">
        <f t="shared" si="22"/>
        <v>297883877</v>
      </c>
      <c r="J61" s="25">
        <f t="shared" si="22"/>
        <v>306599458</v>
      </c>
      <c r="K61" s="25">
        <f>K60+K53-K41</f>
        <v>1782815527</v>
      </c>
      <c r="L61" s="25">
        <f>L60+L53-D41</f>
        <v>1980537259</v>
      </c>
      <c r="M61" s="25">
        <f>M60+M53-M41</f>
        <v>1734115527</v>
      </c>
      <c r="N61" s="25">
        <f t="shared" si="22"/>
        <v>48700000</v>
      </c>
      <c r="O61" s="25">
        <f>O60+O53-O41</f>
        <v>1871837259</v>
      </c>
      <c r="P61" s="25">
        <f t="shared" si="22"/>
        <v>48700000</v>
      </c>
    </row>
    <row r="62" spans="1:16" ht="15" x14ac:dyDescent="0.2">
      <c r="A62" s="74">
        <v>1</v>
      </c>
      <c r="B62" s="8" t="s">
        <v>226</v>
      </c>
      <c r="C62" s="25">
        <v>0</v>
      </c>
      <c r="D62" s="25"/>
      <c r="E62" s="25">
        <v>0</v>
      </c>
      <c r="F62" s="25">
        <v>0</v>
      </c>
      <c r="G62" s="25">
        <v>0</v>
      </c>
      <c r="H62" s="25">
        <v>0</v>
      </c>
      <c r="I62" s="25"/>
      <c r="J62" s="25"/>
      <c r="K62" s="25">
        <f t="shared" ref="K62" si="23">C62+E62+G62+I62</f>
        <v>0</v>
      </c>
      <c r="L62" s="25">
        <f t="shared" ref="L62" si="24">D62+F62+H62+J62</f>
        <v>0</v>
      </c>
      <c r="M62" s="25">
        <f>C62+E62+G62+I62</f>
        <v>0</v>
      </c>
      <c r="N62" s="25">
        <v>0</v>
      </c>
      <c r="O62" s="25">
        <f>D62</f>
        <v>0</v>
      </c>
      <c r="P62" s="25">
        <v>0</v>
      </c>
    </row>
    <row r="63" spans="1:16" ht="15" x14ac:dyDescent="0.2">
      <c r="A63" s="74">
        <v>1</v>
      </c>
      <c r="B63" s="8" t="s">
        <v>225</v>
      </c>
      <c r="C63" s="25">
        <v>8700363</v>
      </c>
      <c r="D63" s="25">
        <v>8700363</v>
      </c>
      <c r="E63" s="25">
        <v>0</v>
      </c>
      <c r="F63" s="25">
        <v>0</v>
      </c>
      <c r="G63" s="25">
        <v>0</v>
      </c>
      <c r="H63" s="25">
        <v>0</v>
      </c>
      <c r="I63" s="25"/>
      <c r="J63" s="25"/>
      <c r="K63" s="25">
        <f t="shared" si="12"/>
        <v>8700363</v>
      </c>
      <c r="L63" s="25">
        <f t="shared" si="10"/>
        <v>8700363</v>
      </c>
      <c r="M63" s="25">
        <f>C63+E63+G63+I63</f>
        <v>8700363</v>
      </c>
      <c r="N63" s="25">
        <v>0</v>
      </c>
      <c r="O63" s="25">
        <f>D63</f>
        <v>8700363</v>
      </c>
      <c r="P63" s="25">
        <v>0</v>
      </c>
    </row>
    <row r="64" spans="1:16" ht="15" x14ac:dyDescent="0.25">
      <c r="A64" s="74">
        <v>1</v>
      </c>
      <c r="B64" s="22" t="s">
        <v>54</v>
      </c>
      <c r="C64" s="31">
        <f>SUM(C61:C63)</f>
        <v>935027554</v>
      </c>
      <c r="D64" s="31">
        <f t="shared" ref="D64:I64" si="25">SUM(D61:D63)</f>
        <v>1027565513</v>
      </c>
      <c r="E64" s="31">
        <f t="shared" si="25"/>
        <v>132856105</v>
      </c>
      <c r="F64" s="31">
        <f t="shared" si="25"/>
        <v>132856105</v>
      </c>
      <c r="G64" s="31">
        <f t="shared" si="25"/>
        <v>425748354</v>
      </c>
      <c r="H64" s="31">
        <f t="shared" si="25"/>
        <v>522216546</v>
      </c>
      <c r="I64" s="31">
        <f t="shared" si="25"/>
        <v>297883877</v>
      </c>
      <c r="J64" s="31">
        <f>SUM(J61:J63)</f>
        <v>306599458</v>
      </c>
      <c r="K64" s="32">
        <f t="shared" ref="K64:P64" si="26">K61+K63</f>
        <v>1791515890</v>
      </c>
      <c r="L64" s="32">
        <f t="shared" si="26"/>
        <v>1989237622</v>
      </c>
      <c r="M64" s="34">
        <f t="shared" si="26"/>
        <v>1742815890</v>
      </c>
      <c r="N64" s="34">
        <f t="shared" si="26"/>
        <v>48700000</v>
      </c>
      <c r="O64" s="35">
        <f t="shared" si="26"/>
        <v>1880537622</v>
      </c>
      <c r="P64" s="35">
        <f t="shared" si="26"/>
        <v>48700000</v>
      </c>
    </row>
    <row r="65" spans="1:16" ht="15" x14ac:dyDescent="0.2">
      <c r="B65" s="17"/>
      <c r="I65" s="33"/>
      <c r="J65" s="33"/>
    </row>
    <row r="66" spans="1:16" ht="15" x14ac:dyDescent="0.2">
      <c r="B66" s="17"/>
      <c r="I66" s="33"/>
      <c r="J66" s="33"/>
    </row>
    <row r="67" spans="1:16" ht="60" x14ac:dyDescent="0.2">
      <c r="B67" s="17" t="s">
        <v>55</v>
      </c>
      <c r="P67" s="170" t="s">
        <v>200</v>
      </c>
    </row>
    <row r="68" spans="1:16" ht="15" x14ac:dyDescent="0.2">
      <c r="B68" s="17"/>
    </row>
    <row r="69" spans="1:16" ht="15" x14ac:dyDescent="0.2">
      <c r="B69" s="17"/>
    </row>
    <row r="70" spans="1:16" ht="15" x14ac:dyDescent="0.2">
      <c r="B70" s="17"/>
    </row>
    <row r="71" spans="1:16" ht="15" x14ac:dyDescent="0.2">
      <c r="B71" s="17"/>
    </row>
    <row r="72" spans="1:16" ht="15" x14ac:dyDescent="0.2">
      <c r="B72" s="17"/>
    </row>
    <row r="73" spans="1:16" ht="15" x14ac:dyDescent="0.2">
      <c r="B73" s="17"/>
    </row>
    <row r="74" spans="1:16" s="3" customFormat="1" ht="15" x14ac:dyDescent="0.2">
      <c r="A74" s="74"/>
      <c r="B74" s="17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</row>
    <row r="75" spans="1:16" s="3" customFormat="1" ht="15" x14ac:dyDescent="0.2">
      <c r="A75" s="74"/>
      <c r="B75" s="17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</row>
    <row r="76" spans="1:16" s="3" customFormat="1" ht="15" x14ac:dyDescent="0.2">
      <c r="A76" s="74"/>
      <c r="B76" s="17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</row>
    <row r="77" spans="1:16" s="3" customFormat="1" ht="15" x14ac:dyDescent="0.2">
      <c r="A77" s="74"/>
      <c r="B77" s="17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</row>
    <row r="78" spans="1:16" s="3" customFormat="1" ht="15" x14ac:dyDescent="0.2">
      <c r="A78" s="74"/>
      <c r="B78" s="17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</row>
    <row r="79" spans="1:16" s="3" customFormat="1" ht="15" x14ac:dyDescent="0.2">
      <c r="A79" s="74"/>
      <c r="B79" s="17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</row>
    <row r="80" spans="1:16" s="3" customFormat="1" ht="15" x14ac:dyDescent="0.2">
      <c r="A80" s="74"/>
      <c r="B80" s="17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</row>
    <row r="81" spans="1:16" s="3" customFormat="1" ht="15" x14ac:dyDescent="0.2">
      <c r="A81" s="74"/>
      <c r="B81" s="17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</row>
    <row r="82" spans="1:16" s="3" customFormat="1" ht="15" x14ac:dyDescent="0.2">
      <c r="A82" s="74"/>
      <c r="B82" s="17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</row>
    <row r="83" spans="1:16" s="3" customFormat="1" ht="15" x14ac:dyDescent="0.2">
      <c r="A83" s="74"/>
      <c r="B83" s="17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</row>
    <row r="84" spans="1:16" s="3" customFormat="1" ht="15" x14ac:dyDescent="0.2">
      <c r="A84" s="74"/>
      <c r="B84" s="17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</row>
    <row r="85" spans="1:16" s="3" customFormat="1" ht="15" x14ac:dyDescent="0.2">
      <c r="A85" s="74"/>
      <c r="B85" s="17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</row>
    <row r="86" spans="1:16" s="3" customFormat="1" ht="15" x14ac:dyDescent="0.2">
      <c r="A86" s="74"/>
      <c r="B86" s="17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</row>
    <row r="87" spans="1:16" s="3" customFormat="1" ht="15" x14ac:dyDescent="0.2">
      <c r="A87" s="74"/>
      <c r="B87" s="17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</row>
    <row r="88" spans="1:16" s="3" customFormat="1" ht="15" x14ac:dyDescent="0.2">
      <c r="A88" s="74"/>
      <c r="B88" s="17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</row>
    <row r="89" spans="1:16" s="3" customFormat="1" ht="15" x14ac:dyDescent="0.2">
      <c r="A89" s="74"/>
      <c r="B89" s="17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</row>
    <row r="90" spans="1:16" s="3" customFormat="1" ht="15" x14ac:dyDescent="0.2">
      <c r="A90" s="74"/>
      <c r="B90" s="17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</row>
    <row r="91" spans="1:16" s="3" customFormat="1" ht="15" x14ac:dyDescent="0.2">
      <c r="A91" s="74"/>
      <c r="B91" s="17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</row>
    <row r="92" spans="1:16" s="3" customFormat="1" ht="15" x14ac:dyDescent="0.2">
      <c r="A92" s="74"/>
      <c r="B92" s="17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</row>
    <row r="93" spans="1:16" s="3" customFormat="1" ht="15" x14ac:dyDescent="0.2">
      <c r="A93" s="74"/>
      <c r="B93" s="17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</row>
    <row r="94" spans="1:16" s="3" customFormat="1" ht="15" x14ac:dyDescent="0.2">
      <c r="A94" s="74"/>
      <c r="B94" s="17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</row>
    <row r="95" spans="1:16" s="3" customFormat="1" ht="15" x14ac:dyDescent="0.2">
      <c r="A95" s="74"/>
      <c r="B95" s="17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</row>
    <row r="96" spans="1:16" s="3" customFormat="1" ht="15" x14ac:dyDescent="0.2">
      <c r="A96" s="74"/>
      <c r="B96" s="17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</row>
    <row r="97" spans="1:16" s="3" customFormat="1" ht="15" x14ac:dyDescent="0.2">
      <c r="A97" s="74"/>
      <c r="B97" s="17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</row>
    <row r="98" spans="1:16" s="3" customFormat="1" ht="15" x14ac:dyDescent="0.2">
      <c r="A98" s="74"/>
      <c r="B98" s="17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</row>
    <row r="99" spans="1:16" s="3" customFormat="1" ht="15" x14ac:dyDescent="0.2">
      <c r="A99" s="74"/>
      <c r="B99" s="17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</row>
    <row r="100" spans="1:16" s="3" customFormat="1" ht="15" x14ac:dyDescent="0.2">
      <c r="A100" s="74"/>
      <c r="B100" s="17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</row>
    <row r="101" spans="1:16" s="3" customFormat="1" ht="15" x14ac:dyDescent="0.2">
      <c r="A101" s="74"/>
      <c r="B101" s="17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</row>
    <row r="102" spans="1:16" s="3" customFormat="1" ht="15" x14ac:dyDescent="0.2">
      <c r="A102" s="74"/>
      <c r="B102" s="17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</row>
    <row r="103" spans="1:16" s="3" customFormat="1" ht="15" x14ac:dyDescent="0.2">
      <c r="A103" s="74"/>
      <c r="B103" s="17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</row>
    <row r="104" spans="1:16" s="3" customFormat="1" ht="15" x14ac:dyDescent="0.2">
      <c r="A104" s="74"/>
      <c r="B104" s="17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</row>
    <row r="105" spans="1:16" s="3" customFormat="1" ht="15" x14ac:dyDescent="0.2">
      <c r="A105" s="74"/>
      <c r="B105" s="17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</row>
    <row r="106" spans="1:16" s="3" customFormat="1" ht="15" x14ac:dyDescent="0.2">
      <c r="A106" s="74"/>
      <c r="B106" s="17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</row>
    <row r="107" spans="1:16" s="3" customFormat="1" ht="15" x14ac:dyDescent="0.2">
      <c r="A107" s="74"/>
      <c r="B107" s="17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</row>
    <row r="108" spans="1:16" s="3" customFormat="1" ht="15" x14ac:dyDescent="0.2">
      <c r="A108" s="74"/>
      <c r="B108" s="17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</row>
    <row r="109" spans="1:16" s="3" customFormat="1" ht="15" x14ac:dyDescent="0.2">
      <c r="A109" s="74"/>
      <c r="B109" s="17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</row>
    <row r="110" spans="1:16" s="3" customFormat="1" ht="15" x14ac:dyDescent="0.2">
      <c r="A110" s="74"/>
      <c r="B110" s="17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</row>
    <row r="111" spans="1:16" s="3" customFormat="1" ht="15" x14ac:dyDescent="0.2">
      <c r="A111" s="74"/>
      <c r="B111" s="17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</row>
    <row r="112" spans="1:16" s="3" customFormat="1" ht="15" x14ac:dyDescent="0.2">
      <c r="A112" s="74"/>
      <c r="B112" s="17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</row>
    <row r="113" spans="1:16" s="3" customFormat="1" ht="15" x14ac:dyDescent="0.2">
      <c r="A113" s="74"/>
      <c r="B113" s="17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</row>
    <row r="114" spans="1:16" s="3" customFormat="1" ht="15" x14ac:dyDescent="0.2">
      <c r="A114" s="74"/>
      <c r="B114" s="17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</row>
    <row r="115" spans="1:16" s="3" customFormat="1" ht="15" x14ac:dyDescent="0.2">
      <c r="A115" s="74"/>
      <c r="B115" s="17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</row>
    <row r="116" spans="1:16" s="3" customFormat="1" ht="15" x14ac:dyDescent="0.2">
      <c r="A116" s="74"/>
      <c r="B116" s="17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</row>
    <row r="117" spans="1:16" s="3" customFormat="1" ht="15" x14ac:dyDescent="0.2">
      <c r="A117" s="74"/>
      <c r="B117" s="17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</row>
    <row r="118" spans="1:16" s="3" customFormat="1" ht="15" x14ac:dyDescent="0.2">
      <c r="A118" s="74"/>
      <c r="B118" s="17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</row>
    <row r="119" spans="1:16" s="3" customFormat="1" ht="15" x14ac:dyDescent="0.2">
      <c r="A119" s="74"/>
      <c r="B119" s="17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</row>
    <row r="120" spans="1:16" s="3" customFormat="1" ht="15" x14ac:dyDescent="0.2">
      <c r="A120" s="74"/>
      <c r="B120" s="17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</row>
    <row r="121" spans="1:16" s="3" customFormat="1" ht="15" x14ac:dyDescent="0.2">
      <c r="A121" s="74"/>
      <c r="B121" s="17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</row>
    <row r="122" spans="1:16" s="3" customFormat="1" ht="15" x14ac:dyDescent="0.2">
      <c r="A122" s="74"/>
      <c r="B122" s="17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</row>
  </sheetData>
  <mergeCells count="1">
    <mergeCell ref="C2:P2"/>
  </mergeCells>
  <phoneticPr fontId="5" type="noConversion"/>
  <printOptions horizontalCentered="1" verticalCentered="1"/>
  <pageMargins left="0.78740157480314965" right="0.59055118110236227" top="0.94488188976377963" bottom="0.78740157480314965" header="0.51181102362204722" footer="0.51181102362204722"/>
  <pageSetup paperSize="8" scale="40" fitToHeight="2" orientation="landscape" r:id="rId1"/>
  <headerFooter alignWithMargins="0"/>
  <rowBreaks count="1" manualBreakCount="1">
    <brk id="3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view="pageBreakPreview" zoomScaleNormal="75" zoomScaleSheetLayoutView="100" workbookViewId="0">
      <selection activeCell="I13" sqref="I13"/>
    </sheetView>
  </sheetViews>
  <sheetFormatPr defaultColWidth="9.140625" defaultRowHeight="12.75" x14ac:dyDescent="0.2"/>
  <cols>
    <col min="1" max="1" width="9.140625" style="1"/>
    <col min="2" max="2" width="51.140625" style="1" customWidth="1"/>
    <col min="3" max="4" width="18.140625" style="1" customWidth="1"/>
    <col min="5" max="5" width="19" style="1" customWidth="1"/>
    <col min="6" max="6" width="17.42578125" style="1" customWidth="1"/>
    <col min="7" max="7" width="19" style="1" customWidth="1"/>
    <col min="8" max="8" width="17.42578125" style="1" customWidth="1"/>
    <col min="9" max="16384" width="9.140625" style="1"/>
  </cols>
  <sheetData>
    <row r="1" spans="1:19" x14ac:dyDescent="0.2">
      <c r="G1" s="1" t="s">
        <v>318</v>
      </c>
    </row>
    <row r="2" spans="1:19" x14ac:dyDescent="0.2">
      <c r="B2" s="195" t="s">
        <v>319</v>
      </c>
      <c r="C2" s="195"/>
      <c r="D2" s="195"/>
      <c r="E2" s="195"/>
      <c r="F2" s="195"/>
      <c r="G2" s="195"/>
      <c r="H2" s="195"/>
      <c r="I2" s="195"/>
      <c r="J2" s="195"/>
    </row>
    <row r="3" spans="1:19" ht="20.25" x14ac:dyDescent="0.3">
      <c r="B3" s="174" t="s">
        <v>255</v>
      </c>
      <c r="E3" s="196"/>
      <c r="F3" s="196"/>
      <c r="G3" s="196"/>
      <c r="H3" s="196"/>
    </row>
    <row r="4" spans="1:19" x14ac:dyDescent="0.2">
      <c r="H4" s="1" t="s">
        <v>72</v>
      </c>
    </row>
    <row r="5" spans="1:19" ht="51" x14ac:dyDescent="0.2">
      <c r="B5" s="38" t="s">
        <v>0</v>
      </c>
      <c r="C5" s="39" t="s">
        <v>1</v>
      </c>
      <c r="D5" s="39" t="s">
        <v>68</v>
      </c>
      <c r="E5" s="39" t="s">
        <v>61</v>
      </c>
      <c r="F5" s="39" t="s">
        <v>62</v>
      </c>
      <c r="G5" s="39" t="s">
        <v>64</v>
      </c>
      <c r="H5" s="39" t="s">
        <v>65</v>
      </c>
    </row>
    <row r="6" spans="1:19" ht="14.25" x14ac:dyDescent="0.2">
      <c r="B6" s="40" t="s">
        <v>5</v>
      </c>
      <c r="C6" s="41" t="s">
        <v>6</v>
      </c>
      <c r="D6" s="41" t="s">
        <v>7</v>
      </c>
      <c r="E6" s="41" t="s">
        <v>8</v>
      </c>
      <c r="F6" s="41" t="s">
        <v>70</v>
      </c>
      <c r="G6" s="41" t="s">
        <v>10</v>
      </c>
      <c r="H6" s="41" t="s">
        <v>11</v>
      </c>
    </row>
    <row r="7" spans="1:19" ht="16.5" x14ac:dyDescent="0.2">
      <c r="A7" s="1">
        <v>1</v>
      </c>
      <c r="B7" s="42" t="s">
        <v>229</v>
      </c>
      <c r="C7" s="43">
        <v>142000000</v>
      </c>
      <c r="D7" s="43">
        <v>142000000</v>
      </c>
      <c r="E7" s="43">
        <f>C7</f>
        <v>142000000</v>
      </c>
      <c r="F7" s="43"/>
      <c r="G7" s="43">
        <f>D7</f>
        <v>142000000</v>
      </c>
      <c r="H7" s="43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5" x14ac:dyDescent="0.2">
      <c r="A8" s="1">
        <v>2</v>
      </c>
      <c r="B8" s="42" t="s">
        <v>230</v>
      </c>
      <c r="C8" s="43">
        <v>60000000</v>
      </c>
      <c r="D8" s="43">
        <v>60000000</v>
      </c>
      <c r="E8" s="43">
        <f t="shared" ref="E8:E11" si="0">C8</f>
        <v>60000000</v>
      </c>
      <c r="F8" s="43"/>
      <c r="G8" s="43">
        <f t="shared" ref="G8:G11" si="1">D8</f>
        <v>60000000</v>
      </c>
      <c r="H8" s="43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5" x14ac:dyDescent="0.2">
      <c r="A9" s="1">
        <v>3</v>
      </c>
      <c r="B9" s="42" t="s">
        <v>231</v>
      </c>
      <c r="C9" s="43">
        <v>110000000</v>
      </c>
      <c r="D9" s="43">
        <v>110000000</v>
      </c>
      <c r="E9" s="43">
        <f t="shared" si="0"/>
        <v>110000000</v>
      </c>
      <c r="F9" s="43"/>
      <c r="G9" s="43">
        <f t="shared" si="1"/>
        <v>110000000</v>
      </c>
      <c r="H9" s="43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x14ac:dyDescent="0.2">
      <c r="A10" s="1">
        <v>4</v>
      </c>
      <c r="B10" s="42" t="s">
        <v>232</v>
      </c>
      <c r="C10" s="43">
        <v>48000000</v>
      </c>
      <c r="D10" s="43">
        <v>48000000</v>
      </c>
      <c r="E10" s="43">
        <f t="shared" si="0"/>
        <v>48000000</v>
      </c>
      <c r="F10" s="43"/>
      <c r="G10" s="43">
        <f t="shared" si="1"/>
        <v>48000000</v>
      </c>
      <c r="H10" s="4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7.2" customHeight="1" x14ac:dyDescent="0.2">
      <c r="A11" s="1">
        <v>5</v>
      </c>
      <c r="B11" s="42" t="s">
        <v>233</v>
      </c>
      <c r="C11" s="43">
        <v>5000000</v>
      </c>
      <c r="D11" s="43">
        <v>5000000</v>
      </c>
      <c r="E11" s="43">
        <f t="shared" si="0"/>
        <v>5000000</v>
      </c>
      <c r="F11" s="43"/>
      <c r="G11" s="43">
        <f t="shared" si="1"/>
        <v>5000000</v>
      </c>
      <c r="H11" s="4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" x14ac:dyDescent="0.2">
      <c r="A12" s="1">
        <v>6</v>
      </c>
      <c r="B12" s="44" t="s">
        <v>69</v>
      </c>
      <c r="C12" s="45">
        <f>SUM(C7:C11)</f>
        <v>365000000</v>
      </c>
      <c r="D12" s="45">
        <f>SUM(D7:D11)</f>
        <v>365000000</v>
      </c>
      <c r="E12" s="45">
        <f t="shared" ref="E12:H12" si="2">SUM(E7:E11)</f>
        <v>365000000</v>
      </c>
      <c r="F12" s="45">
        <f t="shared" si="2"/>
        <v>0</v>
      </c>
      <c r="G12" s="45">
        <f t="shared" si="2"/>
        <v>365000000</v>
      </c>
      <c r="H12" s="45">
        <f t="shared" si="2"/>
        <v>0</v>
      </c>
    </row>
    <row r="13" spans="1:19" x14ac:dyDescent="0.2">
      <c r="I13" s="1" t="s">
        <v>200</v>
      </c>
    </row>
  </sheetData>
  <mergeCells count="2">
    <mergeCell ref="E3:H3"/>
    <mergeCell ref="B2:J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29"/>
  <sheetViews>
    <sheetView view="pageBreakPreview" topLeftCell="A10" zoomScale="75" zoomScaleNormal="75" zoomScaleSheetLayoutView="75" workbookViewId="0">
      <selection activeCell="D23" sqref="D23"/>
    </sheetView>
  </sheetViews>
  <sheetFormatPr defaultColWidth="9.140625" defaultRowHeight="12.75" x14ac:dyDescent="0.2"/>
  <cols>
    <col min="1" max="1" width="9.140625" style="1" customWidth="1"/>
    <col min="2" max="2" width="71.42578125" style="1" customWidth="1"/>
    <col min="3" max="3" width="18.85546875" style="1" customWidth="1"/>
    <col min="4" max="6" width="19.28515625" style="1" customWidth="1"/>
    <col min="7" max="7" width="21.85546875" style="1" customWidth="1"/>
    <col min="8" max="8" width="21" style="1" customWidth="1"/>
    <col min="9" max="9" width="19.7109375" style="1" customWidth="1"/>
    <col min="10" max="10" width="21" style="1" customWidth="1"/>
    <col min="11" max="16384" width="9.140625" style="1"/>
  </cols>
  <sheetData>
    <row r="2" spans="1:28" x14ac:dyDescent="0.2">
      <c r="H2" s="1" t="s">
        <v>320</v>
      </c>
    </row>
    <row r="3" spans="1:28" x14ac:dyDescent="0.2">
      <c r="A3" s="197" t="s">
        <v>321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28" ht="27.75" x14ac:dyDescent="0.4">
      <c r="B4" s="177" t="s">
        <v>260</v>
      </c>
      <c r="G4" s="198"/>
      <c r="H4" s="198"/>
      <c r="I4" s="198"/>
      <c r="J4" s="198"/>
    </row>
    <row r="5" spans="1:28" x14ac:dyDescent="0.2">
      <c r="I5" s="1" t="s">
        <v>72</v>
      </c>
    </row>
    <row r="6" spans="1:28" ht="60" x14ac:dyDescent="0.2">
      <c r="B6" s="47" t="s">
        <v>0</v>
      </c>
      <c r="C6" s="41" t="s">
        <v>1</v>
      </c>
      <c r="D6" s="41" t="s">
        <v>57</v>
      </c>
      <c r="E6" s="41" t="s">
        <v>196</v>
      </c>
      <c r="F6" s="41" t="s">
        <v>197</v>
      </c>
      <c r="G6" s="4" t="s">
        <v>61</v>
      </c>
      <c r="H6" s="4" t="s">
        <v>62</v>
      </c>
      <c r="I6" s="4" t="s">
        <v>64</v>
      </c>
      <c r="J6" s="4" t="s">
        <v>65</v>
      </c>
    </row>
    <row r="7" spans="1:28" ht="14.25" x14ac:dyDescent="0.2">
      <c r="B7" s="41" t="s">
        <v>5</v>
      </c>
      <c r="C7" s="41" t="s">
        <v>6</v>
      </c>
      <c r="D7" s="41" t="s">
        <v>7</v>
      </c>
      <c r="E7" s="41" t="s">
        <v>8</v>
      </c>
      <c r="F7" s="41" t="s">
        <v>70</v>
      </c>
      <c r="G7" s="41" t="s">
        <v>10</v>
      </c>
      <c r="H7" s="41" t="s">
        <v>11</v>
      </c>
      <c r="I7" s="41" t="s">
        <v>12</v>
      </c>
      <c r="J7" s="41" t="s">
        <v>13</v>
      </c>
    </row>
    <row r="8" spans="1:28" ht="16.5" x14ac:dyDescent="0.2">
      <c r="A8" s="1">
        <v>1</v>
      </c>
      <c r="B8" s="59" t="s">
        <v>240</v>
      </c>
      <c r="C8" s="48">
        <v>132000</v>
      </c>
      <c r="D8" s="48">
        <v>132000</v>
      </c>
      <c r="E8" s="48"/>
      <c r="F8" s="48"/>
      <c r="G8" s="49">
        <f t="shared" ref="G8:G12" si="0">C8</f>
        <v>132000</v>
      </c>
      <c r="H8" s="49"/>
      <c r="I8" s="49">
        <f t="shared" ref="I8:I12" si="1">D8+F8</f>
        <v>132000</v>
      </c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ht="25.5" x14ac:dyDescent="0.2">
      <c r="A9" s="1">
        <v>2</v>
      </c>
      <c r="B9" s="59" t="s">
        <v>241</v>
      </c>
      <c r="C9" s="49">
        <v>0</v>
      </c>
      <c r="D9" s="49">
        <v>0</v>
      </c>
      <c r="E9" s="49"/>
      <c r="F9" s="49"/>
      <c r="G9" s="49">
        <f t="shared" si="0"/>
        <v>0</v>
      </c>
      <c r="H9" s="49"/>
      <c r="I9" s="49">
        <f>D9+F9</f>
        <v>0</v>
      </c>
      <c r="J9" s="4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5.5" x14ac:dyDescent="0.2">
      <c r="A10" s="1">
        <v>3</v>
      </c>
      <c r="B10" s="59" t="s">
        <v>256</v>
      </c>
      <c r="C10" s="48">
        <f>18471606-1270000-132000</f>
        <v>17069606</v>
      </c>
      <c r="D10" s="48">
        <f>18471606-1270000-132000</f>
        <v>17069606</v>
      </c>
      <c r="E10" s="48"/>
      <c r="F10" s="48"/>
      <c r="G10" s="49">
        <f t="shared" si="0"/>
        <v>17069606</v>
      </c>
      <c r="H10" s="49"/>
      <c r="I10" s="49">
        <f t="shared" si="1"/>
        <v>17069606</v>
      </c>
      <c r="J10" s="49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8" ht="25.5" x14ac:dyDescent="0.2">
      <c r="A11" s="1">
        <v>4</v>
      </c>
      <c r="B11" s="59" t="s">
        <v>242</v>
      </c>
      <c r="C11" s="48">
        <v>1270000</v>
      </c>
      <c r="D11" s="48">
        <v>1270000</v>
      </c>
      <c r="E11" s="48"/>
      <c r="F11" s="48"/>
      <c r="G11" s="49">
        <f t="shared" si="0"/>
        <v>1270000</v>
      </c>
      <c r="H11" s="49"/>
      <c r="I11" s="49">
        <f t="shared" si="1"/>
        <v>1270000</v>
      </c>
      <c r="J11" s="49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25.5" x14ac:dyDescent="0.2">
      <c r="A12" s="1">
        <v>5</v>
      </c>
      <c r="B12" s="59" t="s">
        <v>243</v>
      </c>
      <c r="C12" s="48"/>
      <c r="D12" s="48"/>
      <c r="E12" s="48"/>
      <c r="F12" s="48"/>
      <c r="G12" s="49">
        <f t="shared" si="0"/>
        <v>0</v>
      </c>
      <c r="H12" s="49"/>
      <c r="I12" s="49">
        <f t="shared" si="1"/>
        <v>0</v>
      </c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ht="16.5" x14ac:dyDescent="0.2">
      <c r="A13" s="1">
        <v>6</v>
      </c>
      <c r="B13" s="44" t="s">
        <v>198</v>
      </c>
      <c r="C13" s="51">
        <f>SUM(C8:C12)</f>
        <v>18471606</v>
      </c>
      <c r="D13" s="51">
        <f>SUM(D8:D12)</f>
        <v>18471606</v>
      </c>
      <c r="E13" s="51">
        <f>SUM(E8:E12)</f>
        <v>0</v>
      </c>
      <c r="F13" s="51">
        <f>SUM(F8:F12)</f>
        <v>0</v>
      </c>
      <c r="G13" s="51">
        <f>SUM(G8:G12)</f>
        <v>18471606</v>
      </c>
      <c r="H13" s="51">
        <f>SUM(H8:H10)</f>
        <v>0</v>
      </c>
      <c r="I13" s="51">
        <f>SUM(I8:I12)</f>
        <v>18471606</v>
      </c>
      <c r="J13" s="51">
        <f>SUM(J8:J10)</f>
        <v>0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Y13" s="53"/>
      <c r="Z13" s="54"/>
      <c r="AA13" s="54"/>
      <c r="AB13" s="54"/>
    </row>
    <row r="14" spans="1:28" ht="16.5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7" spans="1:28" ht="60" x14ac:dyDescent="0.2">
      <c r="B17" s="47" t="s">
        <v>0</v>
      </c>
      <c r="C17" s="41" t="s">
        <v>1</v>
      </c>
      <c r="D17" s="41" t="s">
        <v>57</v>
      </c>
      <c r="E17" s="41" t="s">
        <v>196</v>
      </c>
      <c r="F17" s="41" t="s">
        <v>197</v>
      </c>
      <c r="G17" s="4" t="s">
        <v>61</v>
      </c>
      <c r="H17" s="4" t="s">
        <v>62</v>
      </c>
      <c r="I17" s="4" t="s">
        <v>64</v>
      </c>
      <c r="J17" s="4" t="s">
        <v>65</v>
      </c>
    </row>
    <row r="18" spans="1:28" ht="14.25" x14ac:dyDescent="0.2">
      <c r="B18" s="41" t="s">
        <v>5</v>
      </c>
      <c r="C18" s="41" t="s">
        <v>6</v>
      </c>
      <c r="D18" s="41" t="s">
        <v>7</v>
      </c>
      <c r="E18" s="41" t="s">
        <v>8</v>
      </c>
      <c r="F18" s="41" t="s">
        <v>70</v>
      </c>
      <c r="G18" s="41" t="s">
        <v>10</v>
      </c>
      <c r="H18" s="41" t="s">
        <v>11</v>
      </c>
      <c r="I18" s="41" t="s">
        <v>12</v>
      </c>
      <c r="J18" s="41" t="s">
        <v>13</v>
      </c>
    </row>
    <row r="19" spans="1:28" ht="16.5" x14ac:dyDescent="0.2">
      <c r="A19" s="1">
        <v>1</v>
      </c>
      <c r="B19" s="171" t="s">
        <v>234</v>
      </c>
      <c r="C19" s="55">
        <v>50243000</v>
      </c>
      <c r="D19" s="55">
        <v>50243000</v>
      </c>
      <c r="E19" s="41"/>
      <c r="F19" s="41"/>
      <c r="G19" s="172">
        <f>C19+E19</f>
        <v>50243000</v>
      </c>
      <c r="H19" s="41"/>
      <c r="I19" s="172">
        <f>D19+F19</f>
        <v>50243000</v>
      </c>
      <c r="J19" s="41"/>
    </row>
    <row r="20" spans="1:28" ht="16.5" x14ac:dyDescent="0.2">
      <c r="A20" s="1">
        <v>2</v>
      </c>
      <c r="B20" s="171" t="s">
        <v>257</v>
      </c>
      <c r="C20" s="55">
        <v>200000000</v>
      </c>
      <c r="D20" s="55">
        <v>200000000</v>
      </c>
      <c r="E20" s="55"/>
      <c r="F20" s="55"/>
      <c r="G20" s="172">
        <f t="shared" ref="G20:G25" si="2">C20+E20</f>
        <v>200000000</v>
      </c>
      <c r="H20" s="49"/>
      <c r="I20" s="172">
        <f t="shared" ref="I20:I25" si="3">D20+F20</f>
        <v>200000000</v>
      </c>
      <c r="J20" s="49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1:28" ht="16.5" x14ac:dyDescent="0.2">
      <c r="A21" s="1">
        <v>3</v>
      </c>
      <c r="B21" s="171" t="s">
        <v>258</v>
      </c>
      <c r="C21" s="55">
        <v>22833176</v>
      </c>
      <c r="D21" s="55">
        <v>22833176</v>
      </c>
      <c r="E21" s="55"/>
      <c r="F21" s="55"/>
      <c r="G21" s="172">
        <f t="shared" si="2"/>
        <v>22833176</v>
      </c>
      <c r="H21" s="49"/>
      <c r="I21" s="172">
        <f t="shared" si="3"/>
        <v>22833176</v>
      </c>
      <c r="J21" s="49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1:28" ht="16.5" x14ac:dyDescent="0.2">
      <c r="A22" s="1">
        <v>4</v>
      </c>
      <c r="B22" s="171" t="s">
        <v>259</v>
      </c>
      <c r="C22" s="55">
        <v>43000000</v>
      </c>
      <c r="D22" s="55">
        <v>43000000</v>
      </c>
      <c r="E22" s="55"/>
      <c r="F22" s="55"/>
      <c r="G22" s="172">
        <f t="shared" si="2"/>
        <v>43000000</v>
      </c>
      <c r="H22" s="49"/>
      <c r="I22" s="172">
        <f t="shared" si="3"/>
        <v>43000000</v>
      </c>
      <c r="J22" s="49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ht="16.5" x14ac:dyDescent="0.2">
      <c r="A23" s="1">
        <v>5</v>
      </c>
      <c r="B23" s="171"/>
      <c r="C23" s="55">
        <v>0</v>
      </c>
      <c r="D23" s="55">
        <v>0</v>
      </c>
      <c r="E23" s="55"/>
      <c r="F23" s="55"/>
      <c r="G23" s="172">
        <f t="shared" si="2"/>
        <v>0</v>
      </c>
      <c r="H23" s="49"/>
      <c r="I23" s="172">
        <f t="shared" si="3"/>
        <v>0</v>
      </c>
      <c r="J23" s="49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8" ht="16.5" x14ac:dyDescent="0.2">
      <c r="A24" s="1">
        <v>6</v>
      </c>
      <c r="B24" s="171"/>
      <c r="C24" s="55">
        <v>0</v>
      </c>
      <c r="D24" s="55">
        <f t="shared" ref="D24:D25" si="4">C24</f>
        <v>0</v>
      </c>
      <c r="E24" s="55"/>
      <c r="F24" s="55"/>
      <c r="G24" s="172">
        <f t="shared" si="2"/>
        <v>0</v>
      </c>
      <c r="H24" s="49"/>
      <c r="I24" s="172">
        <f t="shared" si="3"/>
        <v>0</v>
      </c>
      <c r="J24" s="49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1:28" ht="16.5" x14ac:dyDescent="0.2">
      <c r="A25" s="1">
        <v>7</v>
      </c>
      <c r="B25" s="171"/>
      <c r="C25" s="55">
        <v>0</v>
      </c>
      <c r="D25" s="55">
        <f t="shared" si="4"/>
        <v>0</v>
      </c>
      <c r="E25" s="55"/>
      <c r="F25" s="55"/>
      <c r="G25" s="172">
        <f t="shared" si="2"/>
        <v>0</v>
      </c>
      <c r="H25" s="49"/>
      <c r="I25" s="172">
        <f t="shared" si="3"/>
        <v>0</v>
      </c>
      <c r="J25" s="49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16.5" x14ac:dyDescent="0.2">
      <c r="A26" s="1">
        <v>8</v>
      </c>
      <c r="B26" s="44" t="s">
        <v>199</v>
      </c>
      <c r="C26" s="51">
        <f>SUM(C19:C25)</f>
        <v>316076176</v>
      </c>
      <c r="D26" s="51">
        <f>SUM(D19:D25)</f>
        <v>316076176</v>
      </c>
      <c r="E26" s="51">
        <f t="shared" ref="E26:J26" si="5">SUM(E19:E25)</f>
        <v>0</v>
      </c>
      <c r="F26" s="51">
        <f t="shared" si="5"/>
        <v>0</v>
      </c>
      <c r="G26" s="51">
        <f t="shared" si="5"/>
        <v>316076176</v>
      </c>
      <c r="H26" s="51">
        <f t="shared" si="5"/>
        <v>0</v>
      </c>
      <c r="I26" s="51">
        <f t="shared" si="5"/>
        <v>316076176</v>
      </c>
      <c r="J26" s="51">
        <f t="shared" si="5"/>
        <v>0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3"/>
      <c r="Y26" s="53"/>
      <c r="Z26" s="54"/>
      <c r="AA26" s="54"/>
      <c r="AB26" s="54"/>
    </row>
    <row r="28" spans="1:28" ht="18" x14ac:dyDescent="0.25">
      <c r="B28" s="57" t="s">
        <v>71</v>
      </c>
      <c r="C28" s="58">
        <f t="shared" ref="C28:J28" si="6">C26+C13</f>
        <v>334547782</v>
      </c>
      <c r="D28" s="58">
        <f t="shared" si="6"/>
        <v>334547782</v>
      </c>
      <c r="E28" s="58">
        <f t="shared" si="6"/>
        <v>0</v>
      </c>
      <c r="F28" s="58">
        <f t="shared" si="6"/>
        <v>0</v>
      </c>
      <c r="G28" s="58">
        <f t="shared" si="6"/>
        <v>334547782</v>
      </c>
      <c r="H28" s="58">
        <f t="shared" si="6"/>
        <v>0</v>
      </c>
      <c r="I28" s="58">
        <f>I26+I13</f>
        <v>334547782</v>
      </c>
      <c r="J28" s="58">
        <f t="shared" si="6"/>
        <v>0</v>
      </c>
    </row>
    <row r="29" spans="1:28" x14ac:dyDescent="0.2">
      <c r="J29" s="1" t="s">
        <v>200</v>
      </c>
    </row>
  </sheetData>
  <mergeCells count="2">
    <mergeCell ref="A3:J3"/>
    <mergeCell ref="G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7"/>
  <sheetViews>
    <sheetView view="pageBreakPreview" topLeftCell="A7" zoomScaleNormal="75" zoomScaleSheetLayoutView="100" workbookViewId="0">
      <selection activeCell="F17" sqref="F17"/>
    </sheetView>
  </sheetViews>
  <sheetFormatPr defaultColWidth="9.140625" defaultRowHeight="12.75" x14ac:dyDescent="0.2"/>
  <cols>
    <col min="1" max="1" width="9.140625" style="1" customWidth="1"/>
    <col min="2" max="2" width="71.42578125" style="1" customWidth="1"/>
    <col min="3" max="3" width="18.85546875" style="1" customWidth="1"/>
    <col min="4" max="4" width="23.42578125" style="60" customWidth="1"/>
    <col min="5" max="5" width="21.85546875" style="1" customWidth="1"/>
    <col min="6" max="6" width="19.7109375" style="1" customWidth="1"/>
    <col min="7" max="16384" width="9.140625" style="1"/>
  </cols>
  <sheetData>
    <row r="1" spans="1:24" x14ac:dyDescent="0.2">
      <c r="D1" s="60" t="s">
        <v>322</v>
      </c>
    </row>
    <row r="2" spans="1:24" x14ac:dyDescent="0.2">
      <c r="B2" s="197" t="s">
        <v>323</v>
      </c>
      <c r="C2" s="197"/>
      <c r="D2" s="197"/>
      <c r="E2" s="197"/>
      <c r="F2" s="197"/>
    </row>
    <row r="3" spans="1:24" x14ac:dyDescent="0.2">
      <c r="B3" s="196"/>
      <c r="C3" s="196"/>
      <c r="D3" s="196"/>
      <c r="E3" s="196"/>
      <c r="F3" s="196"/>
    </row>
    <row r="4" spans="1:24" ht="20.25" x14ac:dyDescent="0.3">
      <c r="B4" s="174" t="s">
        <v>261</v>
      </c>
    </row>
    <row r="5" spans="1:24" x14ac:dyDescent="0.2">
      <c r="F5" s="1" t="s">
        <v>72</v>
      </c>
    </row>
    <row r="6" spans="1:24" ht="60" x14ac:dyDescent="0.2">
      <c r="B6" s="47" t="s">
        <v>0</v>
      </c>
      <c r="C6" s="41" t="s">
        <v>1</v>
      </c>
      <c r="D6" s="61" t="s">
        <v>57</v>
      </c>
      <c r="E6" s="4" t="s">
        <v>61</v>
      </c>
      <c r="F6" s="4" t="s">
        <v>64</v>
      </c>
    </row>
    <row r="7" spans="1:24" ht="14.25" x14ac:dyDescent="0.2">
      <c r="B7" s="41" t="s">
        <v>5</v>
      </c>
      <c r="C7" s="41" t="s">
        <v>6</v>
      </c>
      <c r="D7" s="61" t="s">
        <v>7</v>
      </c>
      <c r="E7" s="41" t="s">
        <v>8</v>
      </c>
      <c r="F7" s="41" t="s">
        <v>9</v>
      </c>
    </row>
    <row r="8" spans="1:24" ht="16.5" x14ac:dyDescent="0.2">
      <c r="A8" s="1">
        <v>1</v>
      </c>
      <c r="B8" s="6" t="s">
        <v>244</v>
      </c>
      <c r="C8" s="48">
        <f>102355215+9087104</f>
        <v>111442319</v>
      </c>
      <c r="D8" s="48">
        <v>114387604</v>
      </c>
      <c r="E8" s="49">
        <f>C8</f>
        <v>111442319</v>
      </c>
      <c r="F8" s="49">
        <f>D8</f>
        <v>114387604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ht="16.5" x14ac:dyDescent="0.2">
      <c r="A9" s="1">
        <v>2</v>
      </c>
      <c r="B9" s="6" t="s">
        <v>245</v>
      </c>
      <c r="C9" s="48">
        <v>93725432</v>
      </c>
      <c r="D9" s="48">
        <v>93725432</v>
      </c>
      <c r="E9" s="49">
        <f t="shared" ref="E9:E15" si="0">C9</f>
        <v>93725432</v>
      </c>
      <c r="F9" s="49">
        <f t="shared" ref="F9:F15" si="1">D9</f>
        <v>93725432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ht="16.5" x14ac:dyDescent="0.2">
      <c r="A10" s="1">
        <v>3</v>
      </c>
      <c r="B10" s="6" t="s">
        <v>246</v>
      </c>
      <c r="C10" s="49">
        <v>39721020</v>
      </c>
      <c r="D10" s="49">
        <v>39721020</v>
      </c>
      <c r="E10" s="49">
        <f t="shared" si="0"/>
        <v>39721020</v>
      </c>
      <c r="F10" s="49">
        <f t="shared" si="1"/>
        <v>39721020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8.5" x14ac:dyDescent="0.2">
      <c r="A11" s="1">
        <v>4</v>
      </c>
      <c r="B11" s="6" t="s">
        <v>247</v>
      </c>
      <c r="C11" s="48">
        <f>14192556</f>
        <v>14192556</v>
      </c>
      <c r="D11" s="48">
        <f>14192556</f>
        <v>14192556</v>
      </c>
      <c r="E11" s="49">
        <f>C11</f>
        <v>14192556</v>
      </c>
      <c r="F11" s="49">
        <f>D11</f>
        <v>14192556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6" customHeight="1" x14ac:dyDescent="0.2">
      <c r="A12" s="1">
        <v>5</v>
      </c>
      <c r="B12" s="6" t="s">
        <v>248</v>
      </c>
      <c r="C12" s="48">
        <v>4536650</v>
      </c>
      <c r="D12" s="48">
        <v>5104573</v>
      </c>
      <c r="E12" s="49">
        <f t="shared" si="0"/>
        <v>4536650</v>
      </c>
      <c r="F12" s="49">
        <f t="shared" si="1"/>
        <v>5104573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6" customHeight="1" x14ac:dyDescent="0.2">
      <c r="A13" s="1">
        <v>6</v>
      </c>
      <c r="B13" s="6" t="s">
        <v>305</v>
      </c>
      <c r="C13" s="48">
        <v>0</v>
      </c>
      <c r="D13" s="48">
        <v>1866900</v>
      </c>
      <c r="E13" s="49">
        <f t="shared" si="0"/>
        <v>0</v>
      </c>
      <c r="F13" s="49">
        <f t="shared" si="1"/>
        <v>1866900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6" customHeight="1" x14ac:dyDescent="0.2">
      <c r="A14" s="1">
        <v>7</v>
      </c>
      <c r="B14" s="6" t="s">
        <v>306</v>
      </c>
      <c r="C14" s="48">
        <v>0</v>
      </c>
      <c r="D14" s="48">
        <v>60000000</v>
      </c>
      <c r="E14" s="49">
        <f t="shared" si="0"/>
        <v>0</v>
      </c>
      <c r="F14" s="49">
        <f t="shared" si="1"/>
        <v>60000000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65.25" customHeight="1" x14ac:dyDescent="0.2">
      <c r="A15" s="1">
        <v>8</v>
      </c>
      <c r="B15" s="6" t="s">
        <v>307</v>
      </c>
      <c r="C15" s="48">
        <v>18471606</v>
      </c>
      <c r="D15" s="48">
        <v>18471606</v>
      </c>
      <c r="E15" s="49">
        <f t="shared" si="0"/>
        <v>18471606</v>
      </c>
      <c r="F15" s="49">
        <f t="shared" si="1"/>
        <v>18471606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5" x14ac:dyDescent="0.2">
      <c r="A16" s="1">
        <v>9</v>
      </c>
      <c r="B16" s="44" t="s">
        <v>116</v>
      </c>
      <c r="C16" s="51">
        <f>SUM(C8:C15)</f>
        <v>282089583</v>
      </c>
      <c r="D16" s="51">
        <f>SUM(D8:D15)</f>
        <v>347469691</v>
      </c>
      <c r="E16" s="51">
        <f>SUM(E8:E15)</f>
        <v>282089583</v>
      </c>
      <c r="F16" s="51">
        <f>SUM(F8:F15)</f>
        <v>347469691</v>
      </c>
    </row>
    <row r="17" spans="6:6" x14ac:dyDescent="0.2">
      <c r="F17" s="1" t="s">
        <v>200</v>
      </c>
    </row>
  </sheetData>
  <mergeCells count="2">
    <mergeCell ref="B2:F2"/>
    <mergeCell ref="B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view="pageBreakPreview" zoomScaleSheetLayoutView="100" workbookViewId="0">
      <selection activeCell="A9" sqref="A9"/>
    </sheetView>
  </sheetViews>
  <sheetFormatPr defaultColWidth="9.140625" defaultRowHeight="12.75" x14ac:dyDescent="0.2"/>
  <cols>
    <col min="1" max="1" width="9.140625" style="1" customWidth="1"/>
    <col min="2" max="2" width="35.85546875" style="1" customWidth="1"/>
    <col min="3" max="3" width="17.28515625" style="1" customWidth="1"/>
    <col min="4" max="4" width="18" style="60" customWidth="1"/>
    <col min="5" max="5" width="19.85546875" style="1" customWidth="1"/>
    <col min="6" max="6" width="20" style="1" customWidth="1"/>
    <col min="7" max="7" width="37.5703125" style="18" customWidth="1"/>
    <col min="8" max="8" width="12.85546875" style="1" customWidth="1"/>
    <col min="9" max="9" width="13.5703125" style="1" customWidth="1"/>
    <col min="10" max="10" width="20.7109375" style="1" customWidth="1"/>
    <col min="11" max="11" width="18" style="1" customWidth="1"/>
    <col min="12" max="16384" width="9.140625" style="1"/>
  </cols>
  <sheetData>
    <row r="1" spans="1:7" x14ac:dyDescent="0.2">
      <c r="D1" s="63" t="s">
        <v>324</v>
      </c>
    </row>
    <row r="2" spans="1:7" x14ac:dyDescent="0.2">
      <c r="B2" s="197" t="s">
        <v>325</v>
      </c>
      <c r="C2" s="197"/>
      <c r="D2" s="197"/>
      <c r="E2" s="197"/>
      <c r="F2" s="197"/>
    </row>
    <row r="3" spans="1:7" x14ac:dyDescent="0.2">
      <c r="B3" s="196"/>
      <c r="C3" s="196"/>
      <c r="D3" s="196"/>
      <c r="E3" s="196"/>
      <c r="F3" s="196"/>
      <c r="G3" s="1"/>
    </row>
    <row r="4" spans="1:7" ht="20.25" x14ac:dyDescent="0.3">
      <c r="B4" s="174" t="s">
        <v>262</v>
      </c>
    </row>
    <row r="5" spans="1:7" x14ac:dyDescent="0.2">
      <c r="F5" s="1" t="s">
        <v>72</v>
      </c>
    </row>
    <row r="6" spans="1:7" ht="25.5" x14ac:dyDescent="0.2">
      <c r="B6" s="64" t="s">
        <v>0</v>
      </c>
      <c r="C6" s="65" t="s">
        <v>75</v>
      </c>
      <c r="D6" s="66" t="s">
        <v>76</v>
      </c>
      <c r="E6" s="65" t="s">
        <v>77</v>
      </c>
      <c r="F6" s="65" t="s">
        <v>78</v>
      </c>
    </row>
    <row r="7" spans="1:7" x14ac:dyDescent="0.2">
      <c r="B7" s="67" t="s">
        <v>5</v>
      </c>
      <c r="C7" s="67" t="s">
        <v>6</v>
      </c>
      <c r="D7" s="68" t="s">
        <v>7</v>
      </c>
      <c r="E7" s="67" t="s">
        <v>8</v>
      </c>
      <c r="F7" s="67" t="s">
        <v>9</v>
      </c>
    </row>
    <row r="8" spans="1:7" ht="50.25" customHeight="1" x14ac:dyDescent="0.2">
      <c r="A8" s="1">
        <v>1</v>
      </c>
      <c r="B8" s="145" t="s">
        <v>249</v>
      </c>
      <c r="C8" s="70">
        <v>431212140</v>
      </c>
      <c r="D8" s="70">
        <v>431212140</v>
      </c>
      <c r="E8" s="70">
        <f>D8-C8</f>
        <v>0</v>
      </c>
      <c r="F8" s="71" t="s">
        <v>263</v>
      </c>
    </row>
    <row r="9" spans="1:7" x14ac:dyDescent="0.2">
      <c r="A9" s="1">
        <v>2</v>
      </c>
      <c r="B9" s="69" t="s">
        <v>74</v>
      </c>
      <c r="C9" s="72">
        <f>SUM(C8:C8)</f>
        <v>431212140</v>
      </c>
      <c r="D9" s="72">
        <f>SUM(D8:D8)</f>
        <v>431212140</v>
      </c>
      <c r="E9" s="72">
        <f>SUM(E8:E8)</f>
        <v>0</v>
      </c>
      <c r="F9" s="72"/>
    </row>
    <row r="10" spans="1:7" x14ac:dyDescent="0.2">
      <c r="F10" s="1" t="s">
        <v>200</v>
      </c>
    </row>
    <row r="11" spans="1:7" x14ac:dyDescent="0.2">
      <c r="C11" s="18"/>
      <c r="E11" s="73"/>
    </row>
  </sheetData>
  <mergeCells count="2">
    <mergeCell ref="B2:F2"/>
    <mergeCell ref="B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3"/>
  <sheetViews>
    <sheetView view="pageBreakPreview" topLeftCell="A36" zoomScale="60" zoomScaleNormal="60" workbookViewId="0">
      <selection activeCell="A10" sqref="A10:A43"/>
    </sheetView>
  </sheetViews>
  <sheetFormatPr defaultColWidth="9.140625" defaultRowHeight="12.75" x14ac:dyDescent="0.2"/>
  <cols>
    <col min="1" max="1" width="9.140625" style="1" customWidth="1"/>
    <col min="2" max="2" width="45.42578125" style="1" customWidth="1"/>
    <col min="3" max="3" width="22.140625" style="74" customWidth="1"/>
    <col min="4" max="4" width="22.42578125" style="74" customWidth="1"/>
    <col min="5" max="5" width="20.28515625" style="74" customWidth="1"/>
    <col min="6" max="6" width="19.7109375" style="74" customWidth="1"/>
    <col min="7" max="7" width="18.42578125" style="74" customWidth="1"/>
    <col min="8" max="8" width="18.140625" style="74" customWidth="1"/>
    <col min="9" max="9" width="21.28515625" style="74" customWidth="1"/>
    <col min="10" max="10" width="21.7109375" style="74" customWidth="1"/>
    <col min="11" max="11" width="22.42578125" style="74" customWidth="1"/>
    <col min="12" max="12" width="18.140625" style="74" customWidth="1"/>
    <col min="13" max="13" width="21.42578125" style="74" customWidth="1"/>
    <col min="14" max="14" width="18.140625" style="74" customWidth="1"/>
    <col min="15" max="16384" width="9.140625" style="1"/>
  </cols>
  <sheetData>
    <row r="1" spans="1:14" x14ac:dyDescent="0.2">
      <c r="L1" s="74" t="s">
        <v>326</v>
      </c>
    </row>
    <row r="2" spans="1:14" x14ac:dyDescent="0.2">
      <c r="B2" s="197" t="s">
        <v>327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27.75" x14ac:dyDescent="0.4">
      <c r="B3" s="177" t="s">
        <v>264</v>
      </c>
      <c r="J3" s="197"/>
      <c r="K3" s="197"/>
      <c r="L3" s="197"/>
      <c r="M3" s="197"/>
      <c r="N3" s="197"/>
    </row>
    <row r="4" spans="1:14" hidden="1" x14ac:dyDescent="0.2"/>
    <row r="5" spans="1:14" ht="20.25" x14ac:dyDescent="0.3">
      <c r="B5" s="37"/>
      <c r="J5" s="197"/>
      <c r="K5" s="197"/>
      <c r="L5" s="197"/>
      <c r="M5" s="197"/>
      <c r="N5" s="197"/>
    </row>
    <row r="7" spans="1:14" x14ac:dyDescent="0.2">
      <c r="B7" s="14" t="s">
        <v>79</v>
      </c>
      <c r="M7" s="1" t="s">
        <v>72</v>
      </c>
    </row>
    <row r="8" spans="1:14" ht="60" x14ac:dyDescent="0.2">
      <c r="B8" s="75" t="s">
        <v>0</v>
      </c>
      <c r="C8" s="41" t="s">
        <v>1</v>
      </c>
      <c r="D8" s="41" t="s">
        <v>68</v>
      </c>
      <c r="E8" s="41" t="s">
        <v>2</v>
      </c>
      <c r="F8" s="41" t="s">
        <v>85</v>
      </c>
      <c r="G8" s="41" t="s">
        <v>63</v>
      </c>
      <c r="H8" s="41" t="s">
        <v>86</v>
      </c>
      <c r="I8" s="4" t="s">
        <v>3</v>
      </c>
      <c r="J8" s="4" t="s">
        <v>4</v>
      </c>
      <c r="K8" s="4" t="s">
        <v>61</v>
      </c>
      <c r="L8" s="4" t="s">
        <v>62</v>
      </c>
      <c r="M8" s="4" t="s">
        <v>64</v>
      </c>
      <c r="N8" s="4" t="s">
        <v>65</v>
      </c>
    </row>
    <row r="9" spans="1:14" ht="15" x14ac:dyDescent="0.2">
      <c r="B9" s="76" t="s">
        <v>5</v>
      </c>
      <c r="C9" s="76" t="s">
        <v>6</v>
      </c>
      <c r="D9" s="76" t="s">
        <v>7</v>
      </c>
      <c r="E9" s="76" t="s">
        <v>8</v>
      </c>
      <c r="F9" s="76" t="s">
        <v>9</v>
      </c>
      <c r="G9" s="76" t="s">
        <v>10</v>
      </c>
      <c r="H9" s="76" t="s">
        <v>11</v>
      </c>
      <c r="I9" s="76" t="s">
        <v>12</v>
      </c>
      <c r="J9" s="76" t="s">
        <v>13</v>
      </c>
      <c r="K9" s="76" t="s">
        <v>14</v>
      </c>
      <c r="L9" s="76" t="s">
        <v>15</v>
      </c>
      <c r="M9" s="76" t="s">
        <v>16</v>
      </c>
      <c r="N9" s="76" t="s">
        <v>161</v>
      </c>
    </row>
    <row r="10" spans="1:14" ht="18" x14ac:dyDescent="0.25">
      <c r="A10" s="1">
        <v>1</v>
      </c>
      <c r="B10" s="161" t="s">
        <v>217</v>
      </c>
      <c r="C10" s="160">
        <v>10000000</v>
      </c>
      <c r="D10" s="160">
        <v>10000000</v>
      </c>
      <c r="E10" s="90"/>
      <c r="F10" s="90"/>
      <c r="G10" s="90"/>
      <c r="H10" s="90"/>
      <c r="I10" s="90">
        <f t="shared" ref="I10:J40" si="0">C10+E10+G10</f>
        <v>10000000</v>
      </c>
      <c r="J10" s="90">
        <f t="shared" ref="J10:J29" si="1">D10+F10+H10</f>
        <v>10000000</v>
      </c>
      <c r="K10" s="90">
        <f t="shared" ref="K10:K42" si="2">C10+E10+G10</f>
        <v>10000000</v>
      </c>
      <c r="L10" s="90"/>
      <c r="M10" s="90">
        <f t="shared" ref="M10:M42" si="3">D10+F10+H10</f>
        <v>10000000</v>
      </c>
      <c r="N10" s="90"/>
    </row>
    <row r="11" spans="1:14" ht="36" x14ac:dyDescent="0.25">
      <c r="A11" s="1">
        <v>2</v>
      </c>
      <c r="B11" s="161" t="s">
        <v>251</v>
      </c>
      <c r="C11" s="160">
        <v>180000000</v>
      </c>
      <c r="D11" s="160">
        <v>80000000</v>
      </c>
      <c r="E11" s="160"/>
      <c r="F11" s="160"/>
      <c r="G11" s="90"/>
      <c r="H11" s="90"/>
      <c r="I11" s="90">
        <f>C11+E11+G11</f>
        <v>180000000</v>
      </c>
      <c r="J11" s="90">
        <f>D11+F11+H11</f>
        <v>80000000</v>
      </c>
      <c r="K11" s="90">
        <f>C11+E11+G11</f>
        <v>180000000</v>
      </c>
      <c r="L11" s="90"/>
      <c r="M11" s="90">
        <f t="shared" ref="M11:M17" si="4">D11+F11+H11</f>
        <v>80000000</v>
      </c>
      <c r="N11" s="90"/>
    </row>
    <row r="12" spans="1:14" ht="18" x14ac:dyDescent="0.25">
      <c r="A12" s="1">
        <v>3</v>
      </c>
      <c r="B12" s="161" t="s">
        <v>308</v>
      </c>
      <c r="C12" s="160">
        <v>0</v>
      </c>
      <c r="D12" s="160">
        <v>2000000</v>
      </c>
      <c r="E12" s="160"/>
      <c r="F12" s="160"/>
      <c r="G12" s="90"/>
      <c r="H12" s="90"/>
      <c r="I12" s="90">
        <f t="shared" ref="I12" si="5">C12+E12+G12</f>
        <v>0</v>
      </c>
      <c r="J12" s="90">
        <f t="shared" ref="J12:J17" si="6">D12+F12+H12</f>
        <v>2000000</v>
      </c>
      <c r="K12" s="90">
        <f t="shared" ref="K12" si="7">C12+E12+G12</f>
        <v>0</v>
      </c>
      <c r="L12" s="90"/>
      <c r="M12" s="90">
        <f t="shared" si="4"/>
        <v>2000000</v>
      </c>
      <c r="N12" s="90"/>
    </row>
    <row r="13" spans="1:14" ht="18" x14ac:dyDescent="0.25">
      <c r="A13" s="1">
        <v>4</v>
      </c>
      <c r="B13" s="159" t="s">
        <v>271</v>
      </c>
      <c r="C13" s="160">
        <v>5000000</v>
      </c>
      <c r="D13" s="160">
        <v>5000000</v>
      </c>
      <c r="E13" s="160"/>
      <c r="F13" s="160"/>
      <c r="G13" s="90"/>
      <c r="H13" s="90"/>
      <c r="I13" s="90">
        <f>C13+E13+G13</f>
        <v>5000000</v>
      </c>
      <c r="J13" s="90">
        <f t="shared" si="6"/>
        <v>5000000</v>
      </c>
      <c r="K13" s="90">
        <f>C13+E13+G13</f>
        <v>5000000</v>
      </c>
      <c r="L13" s="90"/>
      <c r="M13" s="90">
        <f t="shared" si="4"/>
        <v>5000000</v>
      </c>
      <c r="N13" s="90"/>
    </row>
    <row r="14" spans="1:14" ht="18" x14ac:dyDescent="0.25">
      <c r="A14" s="1">
        <v>5</v>
      </c>
      <c r="B14" s="159" t="s">
        <v>270</v>
      </c>
      <c r="C14" s="160">
        <v>13000000</v>
      </c>
      <c r="D14" s="160">
        <v>13000000</v>
      </c>
      <c r="E14" s="160"/>
      <c r="F14" s="160"/>
      <c r="G14" s="90"/>
      <c r="H14" s="90"/>
      <c r="I14" s="90">
        <f>C14+E14+G14</f>
        <v>13000000</v>
      </c>
      <c r="J14" s="90">
        <f t="shared" si="6"/>
        <v>13000000</v>
      </c>
      <c r="K14" s="90">
        <f>C14+E14+G14</f>
        <v>13000000</v>
      </c>
      <c r="L14" s="90"/>
      <c r="M14" s="90">
        <f t="shared" si="4"/>
        <v>13000000</v>
      </c>
      <c r="N14" s="90"/>
    </row>
    <row r="15" spans="1:14" ht="36.75" customHeight="1" x14ac:dyDescent="0.25">
      <c r="A15" s="1">
        <v>6</v>
      </c>
      <c r="B15" s="161" t="s">
        <v>266</v>
      </c>
      <c r="C15" s="160">
        <f>(61263303-5961294)/1.27</f>
        <v>43544888.976377949</v>
      </c>
      <c r="D15" s="160">
        <v>56926009</v>
      </c>
      <c r="E15" s="90"/>
      <c r="F15" s="90"/>
      <c r="G15" s="90"/>
      <c r="H15" s="90"/>
      <c r="I15" s="90">
        <f>C15+E15+G15</f>
        <v>43544888.976377949</v>
      </c>
      <c r="J15" s="90">
        <f t="shared" si="6"/>
        <v>56926009</v>
      </c>
      <c r="K15" s="90">
        <f>C15+E15+G15</f>
        <v>43544888.976377949</v>
      </c>
      <c r="L15" s="90"/>
      <c r="M15" s="90">
        <f t="shared" si="4"/>
        <v>56926009</v>
      </c>
      <c r="N15" s="90"/>
    </row>
    <row r="16" spans="1:14" ht="36" x14ac:dyDescent="0.25">
      <c r="A16" s="1">
        <v>7</v>
      </c>
      <c r="B16" s="161" t="s">
        <v>310</v>
      </c>
      <c r="C16" s="160"/>
      <c r="D16" s="160">
        <v>100000000</v>
      </c>
      <c r="E16" s="160"/>
      <c r="F16" s="160"/>
      <c r="G16" s="90"/>
      <c r="H16" s="90"/>
      <c r="I16" s="90"/>
      <c r="J16" s="90">
        <f t="shared" si="6"/>
        <v>100000000</v>
      </c>
      <c r="K16" s="90"/>
      <c r="L16" s="90"/>
      <c r="M16" s="90">
        <f t="shared" si="4"/>
        <v>100000000</v>
      </c>
      <c r="N16" s="90"/>
    </row>
    <row r="17" spans="1:14" ht="18" x14ac:dyDescent="0.25">
      <c r="A17" s="1">
        <v>8</v>
      </c>
      <c r="B17" s="161" t="s">
        <v>309</v>
      </c>
      <c r="C17" s="160">
        <v>0</v>
      </c>
      <c r="D17" s="160">
        <v>173693</v>
      </c>
      <c r="E17" s="160"/>
      <c r="F17" s="160"/>
      <c r="G17" s="90"/>
      <c r="H17" s="90"/>
      <c r="I17" s="90">
        <f>C17+E17+G17</f>
        <v>0</v>
      </c>
      <c r="J17" s="90">
        <f t="shared" si="6"/>
        <v>173693</v>
      </c>
      <c r="K17" s="90">
        <f>C17+E17+G17</f>
        <v>0</v>
      </c>
      <c r="L17" s="90"/>
      <c r="M17" s="90">
        <f t="shared" si="4"/>
        <v>173693</v>
      </c>
      <c r="N17" s="90"/>
    </row>
    <row r="18" spans="1:14" ht="36.75" customHeight="1" x14ac:dyDescent="0.25">
      <c r="A18" s="1">
        <v>9</v>
      </c>
      <c r="B18" s="161" t="s">
        <v>250</v>
      </c>
      <c r="C18" s="160">
        <v>804800</v>
      </c>
      <c r="D18" s="160">
        <v>804800</v>
      </c>
      <c r="E18" s="90"/>
      <c r="F18" s="90"/>
      <c r="G18" s="90"/>
      <c r="H18" s="90"/>
      <c r="I18" s="90">
        <f t="shared" si="0"/>
        <v>804800</v>
      </c>
      <c r="J18" s="90">
        <f t="shared" si="1"/>
        <v>804800</v>
      </c>
      <c r="K18" s="90">
        <f t="shared" si="2"/>
        <v>804800</v>
      </c>
      <c r="L18" s="90"/>
      <c r="M18" s="90">
        <f t="shared" si="3"/>
        <v>804800</v>
      </c>
      <c r="N18" s="90"/>
    </row>
    <row r="19" spans="1:14" ht="18" x14ac:dyDescent="0.25">
      <c r="A19" s="1">
        <v>10</v>
      </c>
      <c r="B19" s="161" t="s">
        <v>269</v>
      </c>
      <c r="C19" s="160">
        <f>8400000/1.27</f>
        <v>6614173.2283464568</v>
      </c>
      <c r="D19" s="160">
        <f>8400000/1.27</f>
        <v>6614173.2283464568</v>
      </c>
      <c r="E19" s="90"/>
      <c r="F19" s="90"/>
      <c r="G19" s="90"/>
      <c r="H19" s="90"/>
      <c r="I19" s="90">
        <f>C19+E19+G19</f>
        <v>6614173.2283464568</v>
      </c>
      <c r="J19" s="90">
        <f>D19+F19+H19</f>
        <v>6614173.2283464568</v>
      </c>
      <c r="K19" s="90">
        <f>C19+E19+G19</f>
        <v>6614173.2283464568</v>
      </c>
      <c r="L19" s="90"/>
      <c r="M19" s="90">
        <f>D19+F19+H19</f>
        <v>6614173.2283464568</v>
      </c>
      <c r="N19" s="90"/>
    </row>
    <row r="20" spans="1:14" ht="36.75" customHeight="1" x14ac:dyDescent="0.25">
      <c r="A20" s="1">
        <v>11</v>
      </c>
      <c r="B20" s="161" t="s">
        <v>265</v>
      </c>
      <c r="C20" s="160">
        <f>45000000/1.27</f>
        <v>35433070.866141729</v>
      </c>
      <c r="D20" s="160">
        <v>0</v>
      </c>
      <c r="E20" s="90"/>
      <c r="F20" s="90"/>
      <c r="G20" s="90"/>
      <c r="H20" s="90"/>
      <c r="I20" s="90">
        <f t="shared" si="0"/>
        <v>35433070.866141729</v>
      </c>
      <c r="J20" s="90">
        <f t="shared" si="1"/>
        <v>0</v>
      </c>
      <c r="K20" s="90">
        <f t="shared" si="2"/>
        <v>35433070.866141729</v>
      </c>
      <c r="L20" s="90"/>
      <c r="M20" s="90">
        <f t="shared" si="3"/>
        <v>0</v>
      </c>
      <c r="N20" s="90"/>
    </row>
    <row r="21" spans="1:14" ht="36" x14ac:dyDescent="0.25">
      <c r="A21" s="1">
        <v>12</v>
      </c>
      <c r="B21" s="161" t="s">
        <v>276</v>
      </c>
      <c r="C21" s="160"/>
      <c r="D21" s="160"/>
      <c r="E21" s="160">
        <v>1250000</v>
      </c>
      <c r="F21" s="160">
        <v>1250000</v>
      </c>
      <c r="G21" s="90"/>
      <c r="H21" s="90"/>
      <c r="I21" s="90">
        <f t="shared" si="0"/>
        <v>1250000</v>
      </c>
      <c r="J21" s="90">
        <f t="shared" si="1"/>
        <v>1250000</v>
      </c>
      <c r="K21" s="90">
        <f t="shared" si="2"/>
        <v>1250000</v>
      </c>
      <c r="L21" s="90"/>
      <c r="M21" s="90">
        <f t="shared" si="3"/>
        <v>1250000</v>
      </c>
      <c r="N21" s="90"/>
    </row>
    <row r="22" spans="1:14" ht="18" x14ac:dyDescent="0.25">
      <c r="A22" s="1">
        <v>13</v>
      </c>
      <c r="B22" s="159" t="s">
        <v>277</v>
      </c>
      <c r="C22" s="160"/>
      <c r="D22" s="160"/>
      <c r="E22" s="160">
        <v>490000</v>
      </c>
      <c r="F22" s="160">
        <v>490000</v>
      </c>
      <c r="G22" s="90"/>
      <c r="H22" s="90"/>
      <c r="I22" s="90">
        <f t="shared" si="0"/>
        <v>490000</v>
      </c>
      <c r="J22" s="90">
        <f t="shared" si="1"/>
        <v>490000</v>
      </c>
      <c r="K22" s="90">
        <f t="shared" si="2"/>
        <v>490000</v>
      </c>
      <c r="L22" s="90"/>
      <c r="M22" s="90">
        <f t="shared" si="3"/>
        <v>490000</v>
      </c>
      <c r="N22" s="90"/>
    </row>
    <row r="23" spans="1:14" ht="36" x14ac:dyDescent="0.25">
      <c r="A23" s="1">
        <v>14</v>
      </c>
      <c r="B23" s="161" t="s">
        <v>278</v>
      </c>
      <c r="C23" s="160"/>
      <c r="D23" s="160"/>
      <c r="E23" s="160">
        <v>2000000</v>
      </c>
      <c r="F23" s="160">
        <v>2000000</v>
      </c>
      <c r="G23" s="187"/>
      <c r="H23" s="187"/>
      <c r="I23" s="90">
        <f t="shared" si="0"/>
        <v>2000000</v>
      </c>
      <c r="J23" s="90">
        <f t="shared" si="1"/>
        <v>2000000</v>
      </c>
      <c r="K23" s="90">
        <f t="shared" si="2"/>
        <v>2000000</v>
      </c>
      <c r="L23" s="90"/>
      <c r="M23" s="90">
        <f t="shared" si="3"/>
        <v>2000000</v>
      </c>
      <c r="N23" s="90"/>
    </row>
    <row r="24" spans="1:14" ht="18" x14ac:dyDescent="0.25">
      <c r="A24" s="1">
        <v>15</v>
      </c>
      <c r="B24" s="161" t="s">
        <v>279</v>
      </c>
      <c r="C24" s="160"/>
      <c r="D24" s="186"/>
      <c r="E24" s="160">
        <v>1204000</v>
      </c>
      <c r="F24" s="160">
        <v>1721950</v>
      </c>
      <c r="G24" s="90"/>
      <c r="H24" s="90"/>
      <c r="I24" s="90">
        <f t="shared" si="0"/>
        <v>1204000</v>
      </c>
      <c r="J24" s="90">
        <f t="shared" si="1"/>
        <v>1721950</v>
      </c>
      <c r="K24" s="90">
        <f t="shared" si="2"/>
        <v>1204000</v>
      </c>
      <c r="L24" s="90"/>
      <c r="M24" s="90">
        <f t="shared" si="3"/>
        <v>1721950</v>
      </c>
      <c r="N24" s="90"/>
    </row>
    <row r="25" spans="1:14" ht="36" x14ac:dyDescent="0.25">
      <c r="A25" s="1">
        <v>16</v>
      </c>
      <c r="B25" s="161" t="s">
        <v>280</v>
      </c>
      <c r="C25" s="160"/>
      <c r="D25" s="186"/>
      <c r="E25" s="160">
        <v>350000</v>
      </c>
      <c r="F25" s="160">
        <v>350000</v>
      </c>
      <c r="G25" s="90"/>
      <c r="H25" s="90"/>
      <c r="I25" s="90">
        <f t="shared" si="0"/>
        <v>350000</v>
      </c>
      <c r="J25" s="90">
        <f t="shared" si="1"/>
        <v>350000</v>
      </c>
      <c r="K25" s="90">
        <f t="shared" si="2"/>
        <v>350000</v>
      </c>
      <c r="L25" s="90"/>
      <c r="M25" s="90">
        <f t="shared" si="3"/>
        <v>350000</v>
      </c>
      <c r="N25" s="90"/>
    </row>
    <row r="26" spans="1:14" ht="18" x14ac:dyDescent="0.25">
      <c r="A26" s="1">
        <v>17</v>
      </c>
      <c r="B26" s="161" t="s">
        <v>281</v>
      </c>
      <c r="C26" s="160"/>
      <c r="D26" s="186"/>
      <c r="E26" s="160">
        <v>1000000</v>
      </c>
      <c r="F26" s="160">
        <v>1000000</v>
      </c>
      <c r="G26" s="90"/>
      <c r="H26" s="90"/>
      <c r="I26" s="90">
        <f t="shared" si="0"/>
        <v>1000000</v>
      </c>
      <c r="J26" s="90">
        <f t="shared" si="1"/>
        <v>1000000</v>
      </c>
      <c r="K26" s="90">
        <f t="shared" si="2"/>
        <v>1000000</v>
      </c>
      <c r="L26" s="90"/>
      <c r="M26" s="90">
        <f t="shared" si="3"/>
        <v>1000000</v>
      </c>
      <c r="N26" s="90"/>
    </row>
    <row r="27" spans="1:14" ht="18" x14ac:dyDescent="0.25">
      <c r="A27" s="1">
        <v>18</v>
      </c>
      <c r="B27" s="159" t="s">
        <v>282</v>
      </c>
      <c r="C27" s="160"/>
      <c r="D27" s="186"/>
      <c r="E27" s="160">
        <v>690000</v>
      </c>
      <c r="F27" s="160">
        <v>427620</v>
      </c>
      <c r="G27" s="90"/>
      <c r="H27" s="90"/>
      <c r="I27" s="90">
        <f t="shared" si="0"/>
        <v>690000</v>
      </c>
      <c r="J27" s="90">
        <f t="shared" si="1"/>
        <v>427620</v>
      </c>
      <c r="K27" s="90">
        <f t="shared" si="2"/>
        <v>690000</v>
      </c>
      <c r="L27" s="90"/>
      <c r="M27" s="90">
        <f t="shared" si="3"/>
        <v>427620</v>
      </c>
      <c r="N27" s="90"/>
    </row>
    <row r="28" spans="1:14" ht="36" x14ac:dyDescent="0.25">
      <c r="A28" s="1">
        <v>19</v>
      </c>
      <c r="B28" s="161" t="s">
        <v>283</v>
      </c>
      <c r="C28" s="160"/>
      <c r="D28" s="186"/>
      <c r="E28" s="160">
        <v>350000</v>
      </c>
      <c r="F28" s="160">
        <v>831442</v>
      </c>
      <c r="G28" s="160"/>
      <c r="H28" s="160"/>
      <c r="I28" s="90">
        <f t="shared" si="0"/>
        <v>350000</v>
      </c>
      <c r="J28" s="90">
        <f t="shared" si="1"/>
        <v>831442</v>
      </c>
      <c r="K28" s="90">
        <f t="shared" si="2"/>
        <v>350000</v>
      </c>
      <c r="L28" s="90"/>
      <c r="M28" s="90">
        <f t="shared" si="3"/>
        <v>831442</v>
      </c>
      <c r="N28" s="90"/>
    </row>
    <row r="29" spans="1:14" ht="18" x14ac:dyDescent="0.25">
      <c r="A29" s="1">
        <v>20</v>
      </c>
      <c r="B29" s="159" t="s">
        <v>284</v>
      </c>
      <c r="C29" s="160"/>
      <c r="D29" s="186"/>
      <c r="E29" s="165">
        <v>350000</v>
      </c>
      <c r="F29" s="165">
        <v>350000</v>
      </c>
      <c r="G29" s="160"/>
      <c r="H29" s="160"/>
      <c r="I29" s="90">
        <f t="shared" si="0"/>
        <v>350000</v>
      </c>
      <c r="J29" s="90">
        <f t="shared" si="1"/>
        <v>350000</v>
      </c>
      <c r="K29" s="90">
        <f t="shared" si="2"/>
        <v>350000</v>
      </c>
      <c r="L29" s="90"/>
      <c r="M29" s="90">
        <f t="shared" si="3"/>
        <v>350000</v>
      </c>
      <c r="N29" s="90"/>
    </row>
    <row r="30" spans="1:14" ht="36" x14ac:dyDescent="0.25">
      <c r="A30" s="1">
        <v>21</v>
      </c>
      <c r="B30" s="161" t="s">
        <v>285</v>
      </c>
      <c r="C30" s="160"/>
      <c r="D30" s="186"/>
      <c r="E30" s="185">
        <v>5000000</v>
      </c>
      <c r="F30" s="185">
        <v>5000000</v>
      </c>
      <c r="G30" s="190"/>
      <c r="H30" s="160"/>
      <c r="I30" s="90">
        <f t="shared" si="0"/>
        <v>5000000</v>
      </c>
      <c r="J30" s="90">
        <f t="shared" si="0"/>
        <v>5000000</v>
      </c>
      <c r="K30" s="90">
        <f t="shared" si="2"/>
        <v>5000000</v>
      </c>
      <c r="L30" s="90"/>
      <c r="M30" s="90">
        <f t="shared" si="3"/>
        <v>5000000</v>
      </c>
      <c r="N30" s="90"/>
    </row>
    <row r="31" spans="1:14" ht="36" x14ac:dyDescent="0.25">
      <c r="A31" s="1">
        <v>22</v>
      </c>
      <c r="B31" s="161" t="s">
        <v>267</v>
      </c>
      <c r="C31" s="160"/>
      <c r="D31" s="186"/>
      <c r="E31" s="185">
        <v>3450000</v>
      </c>
      <c r="F31" s="185">
        <v>3450000</v>
      </c>
      <c r="G31" s="190"/>
      <c r="H31" s="160"/>
      <c r="I31" s="90">
        <f t="shared" ref="I31:I33" si="8">C31+E31+G31</f>
        <v>3450000</v>
      </c>
      <c r="J31" s="90">
        <f t="shared" ref="J31:J33" si="9">D31+F31+H31</f>
        <v>3450000</v>
      </c>
      <c r="K31" s="90">
        <f t="shared" ref="K31:K33" si="10">C31+E31+G31</f>
        <v>3450000</v>
      </c>
      <c r="L31" s="90"/>
      <c r="M31" s="90">
        <f t="shared" ref="M31:M33" si="11">D31+F31+H31</f>
        <v>3450000</v>
      </c>
      <c r="N31" s="90"/>
    </row>
    <row r="32" spans="1:14" ht="36" x14ac:dyDescent="0.25">
      <c r="A32" s="1">
        <v>23</v>
      </c>
      <c r="B32" s="161" t="s">
        <v>268</v>
      </c>
      <c r="C32" s="160"/>
      <c r="D32" s="186"/>
      <c r="E32" s="160">
        <v>2688000</v>
      </c>
      <c r="F32" s="160">
        <v>2688000</v>
      </c>
      <c r="G32" s="190"/>
      <c r="H32" s="160"/>
      <c r="I32" s="90">
        <f t="shared" si="8"/>
        <v>2688000</v>
      </c>
      <c r="J32" s="90">
        <f t="shared" si="9"/>
        <v>2688000</v>
      </c>
      <c r="K32" s="90">
        <f t="shared" si="10"/>
        <v>2688000</v>
      </c>
      <c r="L32" s="90"/>
      <c r="M32" s="90">
        <f t="shared" si="11"/>
        <v>2688000</v>
      </c>
      <c r="N32" s="90"/>
    </row>
    <row r="33" spans="1:14" ht="18" x14ac:dyDescent="0.25">
      <c r="A33" s="1">
        <v>24</v>
      </c>
      <c r="B33" s="161" t="s">
        <v>312</v>
      </c>
      <c r="C33" s="160"/>
      <c r="D33" s="186"/>
      <c r="E33" s="185"/>
      <c r="F33" s="185">
        <v>183900</v>
      </c>
      <c r="G33" s="190"/>
      <c r="H33" s="160"/>
      <c r="I33" s="90">
        <f t="shared" si="8"/>
        <v>0</v>
      </c>
      <c r="J33" s="90">
        <f t="shared" si="9"/>
        <v>183900</v>
      </c>
      <c r="K33" s="90">
        <f t="shared" si="10"/>
        <v>0</v>
      </c>
      <c r="L33" s="90"/>
      <c r="M33" s="90">
        <f t="shared" si="11"/>
        <v>183900</v>
      </c>
      <c r="N33" s="90"/>
    </row>
    <row r="34" spans="1:14" ht="18" x14ac:dyDescent="0.25">
      <c r="A34" s="1">
        <v>25</v>
      </c>
      <c r="B34" s="161" t="s">
        <v>286</v>
      </c>
      <c r="C34" s="160"/>
      <c r="D34" s="186"/>
      <c r="E34" s="185"/>
      <c r="F34" s="185"/>
      <c r="G34" s="190">
        <f>450000/1.27</f>
        <v>354330.7086614173</v>
      </c>
      <c r="H34" s="160">
        <f>450000/1.27</f>
        <v>354330.7086614173</v>
      </c>
      <c r="I34" s="90">
        <f t="shared" ref="I34:I37" si="12">C34+E34+G34</f>
        <v>354330.7086614173</v>
      </c>
      <c r="J34" s="90">
        <f t="shared" ref="J34:J37" si="13">D34+F34+H34</f>
        <v>354330.7086614173</v>
      </c>
      <c r="K34" s="90">
        <f t="shared" ref="K34:K37" si="14">C34+E34+G34</f>
        <v>354330.7086614173</v>
      </c>
      <c r="L34" s="90"/>
      <c r="M34" s="90">
        <f t="shared" ref="M34:M37" si="15">D34+F34+H34</f>
        <v>354330.7086614173</v>
      </c>
      <c r="N34" s="90"/>
    </row>
    <row r="35" spans="1:14" ht="18" x14ac:dyDescent="0.25">
      <c r="A35" s="1">
        <v>26</v>
      </c>
      <c r="B35" s="159" t="s">
        <v>287</v>
      </c>
      <c r="C35" s="160"/>
      <c r="D35" s="186"/>
      <c r="E35" s="185"/>
      <c r="F35" s="185"/>
      <c r="G35" s="190">
        <f>2500000/1.27</f>
        <v>1968503.937007874</v>
      </c>
      <c r="H35" s="160">
        <v>1715629</v>
      </c>
      <c r="I35" s="90">
        <f t="shared" si="12"/>
        <v>1968503.937007874</v>
      </c>
      <c r="J35" s="90">
        <f t="shared" si="13"/>
        <v>1715629</v>
      </c>
      <c r="K35" s="90">
        <f t="shared" si="14"/>
        <v>1968503.937007874</v>
      </c>
      <c r="L35" s="90"/>
      <c r="M35" s="90">
        <f t="shared" si="15"/>
        <v>1715629</v>
      </c>
      <c r="N35" s="90"/>
    </row>
    <row r="36" spans="1:14" ht="18" x14ac:dyDescent="0.25">
      <c r="A36" s="1">
        <v>27</v>
      </c>
      <c r="B36" s="159" t="s">
        <v>288</v>
      </c>
      <c r="C36" s="160"/>
      <c r="D36" s="186"/>
      <c r="E36" s="185"/>
      <c r="F36" s="185"/>
      <c r="G36" s="190">
        <f>520000/1.27+120000/1.27</f>
        <v>503937.00787401572</v>
      </c>
      <c r="H36" s="160">
        <v>520000</v>
      </c>
      <c r="I36" s="90">
        <f t="shared" si="12"/>
        <v>503937.00787401572</v>
      </c>
      <c r="J36" s="90">
        <f t="shared" si="13"/>
        <v>520000</v>
      </c>
      <c r="K36" s="90">
        <f t="shared" si="14"/>
        <v>503937.00787401572</v>
      </c>
      <c r="L36" s="90"/>
      <c r="M36" s="90">
        <f t="shared" si="15"/>
        <v>520000</v>
      </c>
      <c r="N36" s="90"/>
    </row>
    <row r="37" spans="1:14" ht="36" x14ac:dyDescent="0.25">
      <c r="A37" s="1">
        <v>28</v>
      </c>
      <c r="B37" s="161" t="s">
        <v>289</v>
      </c>
      <c r="C37" s="160"/>
      <c r="D37" s="186"/>
      <c r="E37" s="185"/>
      <c r="F37" s="185"/>
      <c r="G37" s="190">
        <f>3000000/1.27</f>
        <v>2362204.7244094489</v>
      </c>
      <c r="H37" s="160">
        <v>2102000</v>
      </c>
      <c r="I37" s="90">
        <f t="shared" si="12"/>
        <v>2362204.7244094489</v>
      </c>
      <c r="J37" s="90">
        <f t="shared" si="13"/>
        <v>2102000</v>
      </c>
      <c r="K37" s="90">
        <f t="shared" si="14"/>
        <v>2362204.7244094489</v>
      </c>
      <c r="L37" s="90"/>
      <c r="M37" s="90">
        <f t="shared" si="15"/>
        <v>2102000</v>
      </c>
      <c r="N37" s="90"/>
    </row>
    <row r="38" spans="1:14" ht="36" x14ac:dyDescent="0.25">
      <c r="A38" s="1">
        <v>29</v>
      </c>
      <c r="B38" s="161" t="s">
        <v>311</v>
      </c>
      <c r="C38" s="160"/>
      <c r="D38" s="160"/>
      <c r="E38" s="90"/>
      <c r="F38" s="90"/>
      <c r="G38" s="160"/>
      <c r="H38" s="160">
        <v>138252</v>
      </c>
      <c r="I38" s="90">
        <f t="shared" si="0"/>
        <v>0</v>
      </c>
      <c r="J38" s="90">
        <f t="shared" si="0"/>
        <v>138252</v>
      </c>
      <c r="K38" s="90">
        <f t="shared" si="2"/>
        <v>0</v>
      </c>
      <c r="L38" s="90"/>
      <c r="M38" s="90">
        <f t="shared" si="3"/>
        <v>138252</v>
      </c>
      <c r="N38" s="90"/>
    </row>
    <row r="39" spans="1:14" ht="18" x14ac:dyDescent="0.25">
      <c r="A39" s="1">
        <v>30</v>
      </c>
      <c r="B39" s="161"/>
      <c r="C39" s="160"/>
      <c r="D39" s="160"/>
      <c r="E39" s="90"/>
      <c r="F39" s="90"/>
      <c r="G39" s="160"/>
      <c r="H39" s="160"/>
      <c r="I39" s="90">
        <f t="shared" si="0"/>
        <v>0</v>
      </c>
      <c r="J39" s="90">
        <f t="shared" si="0"/>
        <v>0</v>
      </c>
      <c r="K39" s="90">
        <f t="shared" si="2"/>
        <v>0</v>
      </c>
      <c r="L39" s="90"/>
      <c r="M39" s="90">
        <f t="shared" si="3"/>
        <v>0</v>
      </c>
      <c r="N39" s="90"/>
    </row>
    <row r="40" spans="1:14" ht="18" x14ac:dyDescent="0.25">
      <c r="A40" s="1">
        <v>31</v>
      </c>
      <c r="B40" s="161"/>
      <c r="C40" s="160"/>
      <c r="D40" s="160"/>
      <c r="E40" s="90"/>
      <c r="F40" s="90"/>
      <c r="G40" s="160"/>
      <c r="H40" s="160"/>
      <c r="I40" s="90">
        <f t="shared" si="0"/>
        <v>0</v>
      </c>
      <c r="J40" s="90">
        <f t="shared" si="0"/>
        <v>0</v>
      </c>
      <c r="K40" s="90">
        <f t="shared" si="2"/>
        <v>0</v>
      </c>
      <c r="L40" s="90"/>
      <c r="M40" s="90">
        <f t="shared" si="3"/>
        <v>0</v>
      </c>
      <c r="N40" s="90"/>
    </row>
    <row r="41" spans="1:14" ht="18" x14ac:dyDescent="0.25">
      <c r="A41" s="1">
        <v>32</v>
      </c>
      <c r="B41" s="161"/>
      <c r="C41" s="165"/>
      <c r="D41" s="165"/>
      <c r="E41" s="90"/>
      <c r="F41" s="90"/>
      <c r="G41" s="90"/>
      <c r="H41" s="90"/>
      <c r="I41" s="90">
        <f t="shared" ref="I41:J42" si="16">C41+E41+G41</f>
        <v>0</v>
      </c>
      <c r="J41" s="90">
        <f t="shared" si="16"/>
        <v>0</v>
      </c>
      <c r="K41" s="90">
        <f t="shared" si="2"/>
        <v>0</v>
      </c>
      <c r="L41" s="90"/>
      <c r="M41" s="90">
        <f t="shared" si="3"/>
        <v>0</v>
      </c>
      <c r="N41" s="90"/>
    </row>
    <row r="42" spans="1:14" ht="18" x14ac:dyDescent="0.25">
      <c r="A42" s="1">
        <v>33</v>
      </c>
      <c r="B42" s="166" t="s">
        <v>160</v>
      </c>
      <c r="C42" s="167">
        <v>79487172</v>
      </c>
      <c r="D42" s="167">
        <v>74364367</v>
      </c>
      <c r="E42" s="167">
        <f>SUM(E10:E41)*0.27</f>
        <v>5081940</v>
      </c>
      <c r="F42" s="167">
        <v>5889486</v>
      </c>
      <c r="G42" s="167">
        <f>SUM(G10:G41)*0.27</f>
        <v>1401023.6220472443</v>
      </c>
      <c r="H42" s="167">
        <v>2258767</v>
      </c>
      <c r="I42" s="90">
        <f t="shared" si="16"/>
        <v>85970135.622047246</v>
      </c>
      <c r="J42" s="90">
        <f t="shared" si="16"/>
        <v>82512620</v>
      </c>
      <c r="K42" s="90">
        <f t="shared" si="2"/>
        <v>85970135.622047246</v>
      </c>
      <c r="L42" s="90"/>
      <c r="M42" s="90">
        <f t="shared" si="3"/>
        <v>82512620</v>
      </c>
      <c r="N42" s="90"/>
    </row>
    <row r="43" spans="1:14" ht="18.75" x14ac:dyDescent="0.3">
      <c r="A43" s="1">
        <v>34</v>
      </c>
      <c r="B43" s="78" t="s">
        <v>74</v>
      </c>
      <c r="C43" s="91">
        <f t="shared" ref="C43:N43" si="17">SUM(C10:C42)</f>
        <v>373884105.07086617</v>
      </c>
      <c r="D43" s="91">
        <f t="shared" si="17"/>
        <v>348883042.22834647</v>
      </c>
      <c r="E43" s="91">
        <f t="shared" si="17"/>
        <v>23903940</v>
      </c>
      <c r="F43" s="91">
        <f t="shared" si="17"/>
        <v>25632398</v>
      </c>
      <c r="G43" s="91">
        <f t="shared" si="17"/>
        <v>6590000.0000000009</v>
      </c>
      <c r="H43" s="91">
        <f t="shared" si="17"/>
        <v>7088978.7086614175</v>
      </c>
      <c r="I43" s="91">
        <f t="shared" si="17"/>
        <v>404378045.07086617</v>
      </c>
      <c r="J43" s="91">
        <f t="shared" si="17"/>
        <v>381604418.9370079</v>
      </c>
      <c r="K43" s="91">
        <f t="shared" si="17"/>
        <v>404378045.07086617</v>
      </c>
      <c r="L43" s="91">
        <f t="shared" si="17"/>
        <v>0</v>
      </c>
      <c r="M43" s="91">
        <f t="shared" si="17"/>
        <v>381604418.9370079</v>
      </c>
      <c r="N43" s="91">
        <f t="shared" si="17"/>
        <v>0</v>
      </c>
    </row>
    <row r="44" spans="1:14" ht="18.75" x14ac:dyDescent="0.3">
      <c r="B44" s="79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</row>
    <row r="45" spans="1:14" ht="18" x14ac:dyDescent="0.25">
      <c r="B45" s="83" t="s">
        <v>80</v>
      </c>
    </row>
    <row r="46" spans="1:14" ht="60" x14ac:dyDescent="0.2">
      <c r="B46" s="75" t="s">
        <v>0</v>
      </c>
      <c r="C46" s="41" t="s">
        <v>1</v>
      </c>
      <c r="D46" s="41" t="s">
        <v>68</v>
      </c>
      <c r="E46" s="41" t="s">
        <v>2</v>
      </c>
      <c r="F46" s="41" t="s">
        <v>85</v>
      </c>
      <c r="G46" s="41" t="s">
        <v>63</v>
      </c>
      <c r="H46" s="41" t="s">
        <v>86</v>
      </c>
      <c r="I46" s="4" t="s">
        <v>3</v>
      </c>
      <c r="J46" s="4" t="s">
        <v>4</v>
      </c>
      <c r="K46" s="4" t="s">
        <v>61</v>
      </c>
      <c r="L46" s="4" t="s">
        <v>62</v>
      </c>
      <c r="M46" s="4" t="s">
        <v>64</v>
      </c>
      <c r="N46" s="4" t="s">
        <v>65</v>
      </c>
    </row>
    <row r="47" spans="1:14" ht="15" x14ac:dyDescent="0.2">
      <c r="B47" s="76" t="s">
        <v>5</v>
      </c>
      <c r="C47" s="76" t="s">
        <v>6</v>
      </c>
      <c r="D47" s="76" t="s">
        <v>7</v>
      </c>
      <c r="E47" s="76" t="s">
        <v>8</v>
      </c>
      <c r="F47" s="76" t="s">
        <v>9</v>
      </c>
      <c r="G47" s="76" t="s">
        <v>10</v>
      </c>
      <c r="H47" s="76" t="s">
        <v>11</v>
      </c>
      <c r="I47" s="76" t="s">
        <v>12</v>
      </c>
      <c r="J47" s="76" t="s">
        <v>13</v>
      </c>
      <c r="K47" s="76" t="s">
        <v>14</v>
      </c>
      <c r="L47" s="76" t="s">
        <v>15</v>
      </c>
      <c r="M47" s="76" t="s">
        <v>16</v>
      </c>
      <c r="N47" s="76" t="s">
        <v>161</v>
      </c>
    </row>
    <row r="48" spans="1:14" ht="36" x14ac:dyDescent="0.25">
      <c r="A48" s="1">
        <v>1</v>
      </c>
      <c r="B48" s="161" t="s">
        <v>272</v>
      </c>
      <c r="C48" s="160">
        <v>5700000</v>
      </c>
      <c r="D48" s="160">
        <v>5700000</v>
      </c>
      <c r="E48" s="90"/>
      <c r="F48" s="90"/>
      <c r="G48" s="90"/>
      <c r="H48" s="90"/>
      <c r="I48" s="90">
        <f t="shared" ref="I48:J55" si="18">C48+E48+G48</f>
        <v>5700000</v>
      </c>
      <c r="J48" s="90">
        <f t="shared" si="18"/>
        <v>5700000</v>
      </c>
      <c r="K48" s="90">
        <f>C48+E48+G48</f>
        <v>5700000</v>
      </c>
      <c r="L48" s="90"/>
      <c r="M48" s="90">
        <f>D48+F48+H48</f>
        <v>5700000</v>
      </c>
      <c r="N48" s="90"/>
    </row>
    <row r="49" spans="1:14" ht="36.75" customHeight="1" x14ac:dyDescent="0.25">
      <c r="A49" s="1">
        <v>3</v>
      </c>
      <c r="B49" s="191" t="s">
        <v>273</v>
      </c>
      <c r="C49" s="160">
        <f>26454900-15000000+796000</f>
        <v>12250900</v>
      </c>
      <c r="D49" s="160">
        <f>26454900-15000000+796000</f>
        <v>12250900</v>
      </c>
      <c r="E49" s="90"/>
      <c r="F49" s="90"/>
      <c r="G49" s="90"/>
      <c r="H49" s="90"/>
      <c r="I49" s="90">
        <f t="shared" ref="I49:I52" si="19">C49+E49+G49</f>
        <v>12250900</v>
      </c>
      <c r="J49" s="90">
        <f t="shared" ref="J49:J52" si="20">D49+F49+H49</f>
        <v>12250900</v>
      </c>
      <c r="K49" s="90">
        <f t="shared" ref="K49:K52" si="21">C49+E49+G49</f>
        <v>12250900</v>
      </c>
      <c r="L49" s="90"/>
      <c r="M49" s="90">
        <f t="shared" ref="M49:M52" si="22">D49+F49+H49</f>
        <v>12250900</v>
      </c>
      <c r="N49" s="90"/>
    </row>
    <row r="50" spans="1:14" ht="36.75" customHeight="1" x14ac:dyDescent="0.25">
      <c r="A50" s="1">
        <v>4</v>
      </c>
      <c r="B50" s="159" t="s">
        <v>274</v>
      </c>
      <c r="C50" s="160">
        <v>35000000</v>
      </c>
      <c r="D50" s="160">
        <v>35000000</v>
      </c>
      <c r="E50" s="90"/>
      <c r="F50" s="90"/>
      <c r="G50" s="90"/>
      <c r="H50" s="90"/>
      <c r="I50" s="90">
        <f t="shared" si="19"/>
        <v>35000000</v>
      </c>
      <c r="J50" s="90">
        <f t="shared" si="20"/>
        <v>35000000</v>
      </c>
      <c r="K50" s="90">
        <f t="shared" si="21"/>
        <v>35000000</v>
      </c>
      <c r="L50" s="90"/>
      <c r="M50" s="90">
        <f t="shared" si="22"/>
        <v>35000000</v>
      </c>
      <c r="N50" s="90"/>
    </row>
    <row r="51" spans="1:14" ht="36.75" customHeight="1" x14ac:dyDescent="0.25">
      <c r="A51" s="1">
        <v>5</v>
      </c>
      <c r="B51" s="159" t="s">
        <v>275</v>
      </c>
      <c r="C51" s="160">
        <v>30000000</v>
      </c>
      <c r="D51" s="160">
        <v>30000000</v>
      </c>
      <c r="E51" s="90"/>
      <c r="F51" s="90"/>
      <c r="G51" s="90"/>
      <c r="H51" s="90"/>
      <c r="I51" s="90">
        <f t="shared" si="19"/>
        <v>30000000</v>
      </c>
      <c r="J51" s="90">
        <f t="shared" si="20"/>
        <v>30000000</v>
      </c>
      <c r="K51" s="90">
        <f t="shared" si="21"/>
        <v>30000000</v>
      </c>
      <c r="L51" s="90"/>
      <c r="M51" s="90">
        <f t="shared" si="22"/>
        <v>30000000</v>
      </c>
      <c r="N51" s="90"/>
    </row>
    <row r="52" spans="1:14" ht="36.75" customHeight="1" x14ac:dyDescent="0.25">
      <c r="A52" s="1">
        <v>6</v>
      </c>
      <c r="B52" s="161" t="s">
        <v>265</v>
      </c>
      <c r="C52" s="185">
        <v>0</v>
      </c>
      <c r="D52" s="185">
        <v>35433071</v>
      </c>
      <c r="E52" s="90"/>
      <c r="F52" s="90"/>
      <c r="G52" s="90"/>
      <c r="H52" s="90"/>
      <c r="I52" s="90">
        <f t="shared" si="19"/>
        <v>0</v>
      </c>
      <c r="J52" s="90">
        <f t="shared" si="20"/>
        <v>35433071</v>
      </c>
      <c r="K52" s="90">
        <f t="shared" si="21"/>
        <v>0</v>
      </c>
      <c r="L52" s="90"/>
      <c r="M52" s="90">
        <f t="shared" si="22"/>
        <v>35433071</v>
      </c>
      <c r="N52" s="90"/>
    </row>
    <row r="53" spans="1:14" ht="36.75" customHeight="1" x14ac:dyDescent="0.25">
      <c r="A53" s="1">
        <v>7</v>
      </c>
      <c r="B53" s="188"/>
      <c r="C53" s="185"/>
      <c r="D53" s="185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1:14" ht="36.75" customHeight="1" x14ac:dyDescent="0.25">
      <c r="A54" s="1">
        <v>8</v>
      </c>
      <c r="B54" s="189"/>
      <c r="C54" s="185"/>
      <c r="D54" s="185">
        <v>0</v>
      </c>
      <c r="E54" s="90"/>
      <c r="F54" s="90"/>
      <c r="G54" s="90"/>
      <c r="H54" s="90"/>
      <c r="I54" s="90">
        <f t="shared" si="18"/>
        <v>0</v>
      </c>
      <c r="J54" s="90">
        <f t="shared" si="18"/>
        <v>0</v>
      </c>
      <c r="K54" s="90">
        <f t="shared" ref="K54" si="23">C54+E54+G54</f>
        <v>0</v>
      </c>
      <c r="L54" s="90"/>
      <c r="M54" s="90">
        <f t="shared" ref="M54" si="24">D54+F54+H54</f>
        <v>0</v>
      </c>
      <c r="N54" s="90"/>
    </row>
    <row r="55" spans="1:14" ht="18" x14ac:dyDescent="0.25">
      <c r="A55" s="1">
        <v>9</v>
      </c>
      <c r="B55" s="166" t="s">
        <v>160</v>
      </c>
      <c r="C55" s="167">
        <f>SUM(C48:C54)*0.27</f>
        <v>22396743</v>
      </c>
      <c r="D55" s="167">
        <v>37085172</v>
      </c>
      <c r="E55" s="167"/>
      <c r="F55" s="167"/>
      <c r="G55" s="167"/>
      <c r="H55" s="167"/>
      <c r="I55" s="90">
        <f t="shared" si="18"/>
        <v>22396743</v>
      </c>
      <c r="J55" s="90">
        <f t="shared" si="18"/>
        <v>37085172</v>
      </c>
      <c r="K55" s="90">
        <f>C55</f>
        <v>22396743</v>
      </c>
      <c r="L55" s="90"/>
      <c r="M55" s="90">
        <f>D55</f>
        <v>37085172</v>
      </c>
      <c r="N55" s="77"/>
    </row>
    <row r="56" spans="1:14" ht="18.75" x14ac:dyDescent="0.3">
      <c r="A56" s="1">
        <v>10</v>
      </c>
      <c r="B56" s="78" t="s">
        <v>74</v>
      </c>
      <c r="C56" s="162">
        <f>SUM(C48:C55)</f>
        <v>105347643</v>
      </c>
      <c r="D56" s="162">
        <f>SUM(D48:D55)</f>
        <v>155469143</v>
      </c>
      <c r="E56" s="162">
        <f>SUM(E55:E55)</f>
        <v>0</v>
      </c>
      <c r="F56" s="162">
        <f>SUM(F55:F55)</f>
        <v>0</v>
      </c>
      <c r="G56" s="162">
        <f>SUM(G55:G55)</f>
        <v>0</v>
      </c>
      <c r="H56" s="162">
        <f>SUM(H55:H55)</f>
        <v>0</v>
      </c>
      <c r="I56" s="162">
        <f>SUM(I48:I55)</f>
        <v>105347643</v>
      </c>
      <c r="J56" s="162">
        <f>SUM(J48:J55)</f>
        <v>155469143</v>
      </c>
      <c r="K56" s="162">
        <f>SUM(K48:K55)</f>
        <v>105347643</v>
      </c>
      <c r="L56" s="162">
        <f>SUM(L55:L55)</f>
        <v>0</v>
      </c>
      <c r="M56" s="162">
        <f>SUM(M48:M55)</f>
        <v>155469143</v>
      </c>
      <c r="N56" s="162">
        <f>SUM(N55:N55)</f>
        <v>0</v>
      </c>
    </row>
    <row r="57" spans="1:14" ht="18" x14ac:dyDescent="0.25">
      <c r="B57" s="80"/>
      <c r="C57" s="81"/>
      <c r="D57" s="82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ht="18" x14ac:dyDescent="0.25">
      <c r="B58" s="80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8" x14ac:dyDescent="0.25">
      <c r="B59" s="83" t="s">
        <v>81</v>
      </c>
      <c r="C59" s="84">
        <f t="shared" ref="C59:N59" si="25">C43+C56</f>
        <v>479231748.07086617</v>
      </c>
      <c r="D59" s="84">
        <f t="shared" si="25"/>
        <v>504352185.22834647</v>
      </c>
      <c r="E59" s="84">
        <f t="shared" si="25"/>
        <v>23903940</v>
      </c>
      <c r="F59" s="84">
        <f t="shared" si="25"/>
        <v>25632398</v>
      </c>
      <c r="G59" s="84">
        <f t="shared" si="25"/>
        <v>6590000.0000000009</v>
      </c>
      <c r="H59" s="84">
        <f t="shared" si="25"/>
        <v>7088978.7086614175</v>
      </c>
      <c r="I59" s="84">
        <f t="shared" si="25"/>
        <v>509725688.07086617</v>
      </c>
      <c r="J59" s="84">
        <f t="shared" si="25"/>
        <v>537073561.9370079</v>
      </c>
      <c r="K59" s="84">
        <f t="shared" si="25"/>
        <v>509725688.07086617</v>
      </c>
      <c r="L59" s="84">
        <f t="shared" si="25"/>
        <v>0</v>
      </c>
      <c r="M59" s="84">
        <f t="shared" si="25"/>
        <v>537073561.9370079</v>
      </c>
      <c r="N59" s="84">
        <f t="shared" si="25"/>
        <v>0</v>
      </c>
    </row>
    <row r="60" spans="1:14" ht="18" x14ac:dyDescent="0.2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x14ac:dyDescent="0.2">
      <c r="B61" s="199" t="s">
        <v>300</v>
      </c>
      <c r="C61" s="199"/>
      <c r="D61" s="199"/>
      <c r="E61" s="199"/>
      <c r="F61" s="199"/>
      <c r="G61" s="199"/>
      <c r="H61" s="199"/>
      <c r="I61" s="199"/>
    </row>
    <row r="63" spans="1:14" ht="48" x14ac:dyDescent="0.2">
      <c r="B63" s="38" t="s">
        <v>0</v>
      </c>
      <c r="C63" s="85" t="s">
        <v>82</v>
      </c>
      <c r="D63" s="85" t="s">
        <v>83</v>
      </c>
      <c r="E63" s="85" t="s">
        <v>84</v>
      </c>
      <c r="F63" s="85" t="s">
        <v>84</v>
      </c>
      <c r="G63" s="85" t="s">
        <v>84</v>
      </c>
      <c r="H63" s="85" t="s">
        <v>84</v>
      </c>
      <c r="I63" s="85" t="s">
        <v>84</v>
      </c>
      <c r="J63" s="85" t="s">
        <v>84</v>
      </c>
      <c r="K63" s="1"/>
      <c r="L63" s="1"/>
      <c r="M63" s="1"/>
      <c r="N63" s="1"/>
    </row>
    <row r="64" spans="1:14" x14ac:dyDescent="0.2">
      <c r="B64" s="86"/>
      <c r="C64" s="87"/>
      <c r="D64" s="87"/>
      <c r="E64" s="87"/>
      <c r="F64" s="87"/>
      <c r="G64" s="87"/>
      <c r="H64" s="87"/>
      <c r="I64" s="87"/>
      <c r="J64" s="87"/>
      <c r="K64" s="1"/>
      <c r="L64" s="1"/>
      <c r="M64" s="1"/>
      <c r="N64" s="1"/>
    </row>
    <row r="65" spans="2:14" ht="15" x14ac:dyDescent="0.2">
      <c r="B65" s="88" t="s">
        <v>73</v>
      </c>
      <c r="C65" s="87"/>
      <c r="D65" s="87"/>
      <c r="E65" s="87"/>
      <c r="F65" s="87"/>
      <c r="G65" s="87"/>
      <c r="H65" s="87"/>
      <c r="I65" s="87"/>
      <c r="J65" s="87"/>
      <c r="K65" s="1"/>
      <c r="L65" s="1"/>
      <c r="M65" s="1"/>
      <c r="N65" s="1"/>
    </row>
    <row r="66" spans="2:14" x14ac:dyDescent="0.2">
      <c r="N66" s="74" t="s">
        <v>200</v>
      </c>
    </row>
    <row r="68" spans="2:14" ht="15" x14ac:dyDescent="0.2">
      <c r="B68" s="89"/>
    </row>
    <row r="78" spans="2:14" ht="18" x14ac:dyDescent="0.25">
      <c r="B78" s="80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</row>
    <row r="79" spans="2:14" ht="18" x14ac:dyDescent="0.25">
      <c r="B79" s="80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</row>
    <row r="80" spans="2:14" ht="18" x14ac:dyDescent="0.25">
      <c r="B80" s="80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</row>
    <row r="81" spans="2:14" ht="18" x14ac:dyDescent="0.25">
      <c r="B81" s="80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</row>
    <row r="82" spans="2:14" ht="18" x14ac:dyDescent="0.25">
      <c r="B82" s="80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</row>
    <row r="83" spans="2:14" ht="18" x14ac:dyDescent="0.25">
      <c r="B83" s="80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</row>
    <row r="84" spans="2:14" ht="18" x14ac:dyDescent="0.25">
      <c r="B84" s="80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</row>
    <row r="85" spans="2:14" ht="18" x14ac:dyDescent="0.25">
      <c r="B85" s="80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</row>
    <row r="86" spans="2:14" ht="18" x14ac:dyDescent="0.25">
      <c r="B86" s="80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</row>
    <row r="87" spans="2:14" ht="18" x14ac:dyDescent="0.25">
      <c r="B87" s="80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</row>
    <row r="88" spans="2:14" ht="18" x14ac:dyDescent="0.25">
      <c r="B88" s="80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2:14" ht="18" x14ac:dyDescent="0.25">
      <c r="B89" s="80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0" spans="2:14" ht="18" x14ac:dyDescent="0.25">
      <c r="B90" s="80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</row>
    <row r="91" spans="2:14" ht="18" x14ac:dyDescent="0.25">
      <c r="B91" s="80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</row>
    <row r="92" spans="2:14" ht="18" x14ac:dyDescent="0.25">
      <c r="B92" s="80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</row>
    <row r="93" spans="2:14" ht="18" x14ac:dyDescent="0.25">
      <c r="B93" s="80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</row>
  </sheetData>
  <mergeCells count="4">
    <mergeCell ref="B61:I61"/>
    <mergeCell ref="B2:N2"/>
    <mergeCell ref="J3:N3"/>
    <mergeCell ref="J5:N5"/>
  </mergeCells>
  <phoneticPr fontId="5" type="noConversion"/>
  <pageMargins left="0.47244094488188981" right="0.43307086614173229" top="0.45" bottom="0.42" header="0.31496062992125984" footer="0.31496062992125984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6"/>
  <sheetViews>
    <sheetView view="pageBreakPreview" zoomScale="60" workbookViewId="0">
      <selection activeCell="H25" sqref="H25"/>
    </sheetView>
  </sheetViews>
  <sheetFormatPr defaultColWidth="9.140625" defaultRowHeight="12.75" x14ac:dyDescent="0.2"/>
  <cols>
    <col min="1" max="1" width="3.7109375" style="1" customWidth="1"/>
    <col min="2" max="2" width="73.140625" style="1" customWidth="1"/>
    <col min="3" max="4" width="17.85546875" style="1" customWidth="1"/>
    <col min="5" max="8" width="21.28515625" style="1" customWidth="1"/>
    <col min="9" max="16384" width="9.140625" style="1"/>
  </cols>
  <sheetData>
    <row r="1" spans="1:24" x14ac:dyDescent="0.2">
      <c r="F1" s="1" t="s">
        <v>328</v>
      </c>
    </row>
    <row r="2" spans="1:24" x14ac:dyDescent="0.2">
      <c r="B2" s="197" t="s">
        <v>329</v>
      </c>
      <c r="C2" s="197"/>
      <c r="D2" s="197"/>
      <c r="E2" s="197"/>
      <c r="F2" s="197"/>
      <c r="G2" s="197"/>
      <c r="H2" s="197"/>
    </row>
    <row r="3" spans="1:24" x14ac:dyDescent="0.2">
      <c r="B3" s="36"/>
      <c r="C3" s="36"/>
      <c r="D3" s="197"/>
      <c r="E3" s="197"/>
      <c r="F3" s="197"/>
      <c r="G3" s="197"/>
      <c r="H3" s="197"/>
    </row>
    <row r="4" spans="1:24" ht="27.75" x14ac:dyDescent="0.4">
      <c r="B4" s="177" t="s">
        <v>290</v>
      </c>
    </row>
    <row r="5" spans="1:24" ht="20.25" x14ac:dyDescent="0.3">
      <c r="B5" s="37"/>
      <c r="G5" s="1" t="s">
        <v>72</v>
      </c>
    </row>
    <row r="6" spans="1:24" ht="60" x14ac:dyDescent="0.2">
      <c r="B6" s="47" t="s">
        <v>0</v>
      </c>
      <c r="C6" s="41" t="s">
        <v>1</v>
      </c>
      <c r="D6" s="41" t="s">
        <v>57</v>
      </c>
      <c r="E6" s="4" t="s">
        <v>61</v>
      </c>
      <c r="F6" s="4" t="s">
        <v>62</v>
      </c>
      <c r="G6" s="4" t="s">
        <v>64</v>
      </c>
      <c r="H6" s="4" t="s">
        <v>65</v>
      </c>
    </row>
    <row r="7" spans="1:24" ht="14.25" x14ac:dyDescent="0.2">
      <c r="B7" s="41" t="s">
        <v>5</v>
      </c>
      <c r="C7" s="41" t="s">
        <v>6</v>
      </c>
      <c r="D7" s="41" t="s">
        <v>7</v>
      </c>
      <c r="E7" s="41" t="s">
        <v>8</v>
      </c>
      <c r="F7" s="41" t="s">
        <v>70</v>
      </c>
      <c r="G7" s="41" t="s">
        <v>10</v>
      </c>
      <c r="H7" s="41" t="s">
        <v>11</v>
      </c>
    </row>
    <row r="8" spans="1:24" ht="30" customHeight="1" x14ac:dyDescent="0.2">
      <c r="A8" s="1">
        <v>1</v>
      </c>
      <c r="B8" s="6" t="s">
        <v>212</v>
      </c>
      <c r="C8" s="49">
        <v>3700000</v>
      </c>
      <c r="D8" s="49"/>
      <c r="E8" s="51"/>
      <c r="F8" s="49">
        <f t="shared" ref="F8:F13" si="0">C8</f>
        <v>3700000</v>
      </c>
      <c r="G8" s="49"/>
      <c r="H8" s="49">
        <f t="shared" ref="H8:H13" si="1">D8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30" customHeight="1" x14ac:dyDescent="0.2">
      <c r="A9" s="1">
        <v>2</v>
      </c>
      <c r="B9" s="6" t="s">
        <v>218</v>
      </c>
      <c r="C9" s="49">
        <v>26000000</v>
      </c>
      <c r="D9" s="49"/>
      <c r="E9" s="51"/>
      <c r="F9" s="49">
        <f t="shared" si="0"/>
        <v>26000000</v>
      </c>
      <c r="G9" s="49"/>
      <c r="H9" s="49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5" x14ac:dyDescent="0.2">
      <c r="A10" s="1">
        <v>3</v>
      </c>
      <c r="B10" s="6" t="s">
        <v>118</v>
      </c>
      <c r="C10" s="49">
        <v>1800000</v>
      </c>
      <c r="D10" s="49"/>
      <c r="E10" s="51"/>
      <c r="F10" s="49">
        <f t="shared" si="0"/>
        <v>1800000</v>
      </c>
      <c r="G10" s="49"/>
      <c r="H10" s="49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9" customHeight="1" x14ac:dyDescent="0.2">
      <c r="A11" s="1">
        <v>4</v>
      </c>
      <c r="B11" s="6" t="s">
        <v>119</v>
      </c>
      <c r="C11" s="49">
        <v>17200000</v>
      </c>
      <c r="D11" s="49"/>
      <c r="E11" s="51"/>
      <c r="F11" s="49">
        <f t="shared" si="0"/>
        <v>17200000</v>
      </c>
      <c r="G11" s="49"/>
      <c r="H11" s="49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5" x14ac:dyDescent="0.2">
      <c r="A12" s="1">
        <v>5</v>
      </c>
      <c r="B12" s="6" t="s">
        <v>235</v>
      </c>
      <c r="C12" s="49"/>
      <c r="D12" s="49"/>
      <c r="E12" s="51"/>
      <c r="F12" s="49">
        <f t="shared" si="0"/>
        <v>0</v>
      </c>
      <c r="G12" s="49"/>
      <c r="H12" s="49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6.5" x14ac:dyDescent="0.2">
      <c r="A13" s="1">
        <v>6</v>
      </c>
      <c r="B13" s="6" t="s">
        <v>120</v>
      </c>
      <c r="C13" s="49"/>
      <c r="D13" s="49"/>
      <c r="E13" s="51"/>
      <c r="F13" s="49">
        <f t="shared" si="0"/>
        <v>0</v>
      </c>
      <c r="G13" s="49"/>
      <c r="H13" s="49">
        <f t="shared" si="1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2.25" customHeight="1" x14ac:dyDescent="0.2">
      <c r="A14" s="1">
        <v>7</v>
      </c>
      <c r="B14" s="44" t="s">
        <v>87</v>
      </c>
      <c r="C14" s="51">
        <f t="shared" ref="C14:H14" si="2">SUM(C8:C13)</f>
        <v>48700000</v>
      </c>
      <c r="D14" s="51">
        <f t="shared" ref="D14" si="3">SUM(D8:D13)</f>
        <v>0</v>
      </c>
      <c r="E14" s="51">
        <f t="shared" si="2"/>
        <v>0</v>
      </c>
      <c r="F14" s="51">
        <f t="shared" si="2"/>
        <v>48700000</v>
      </c>
      <c r="G14" s="51">
        <f t="shared" si="2"/>
        <v>0</v>
      </c>
      <c r="H14" s="51">
        <f t="shared" si="2"/>
        <v>0</v>
      </c>
      <c r="I14" s="52"/>
      <c r="J14" s="52"/>
      <c r="K14" s="52"/>
      <c r="L14" s="52"/>
      <c r="M14" s="52"/>
      <c r="N14" s="52"/>
      <c r="O14" s="52"/>
      <c r="P14" s="52"/>
      <c r="Q14" s="92"/>
      <c r="R14" s="53"/>
      <c r="S14" s="53"/>
      <c r="T14" s="53"/>
      <c r="U14" s="53"/>
      <c r="V14" s="53"/>
      <c r="W14" s="53"/>
      <c r="X14" s="53"/>
    </row>
    <row r="15" spans="1:24" ht="32.25" customHeight="1" x14ac:dyDescent="0.2">
      <c r="B15" s="93"/>
      <c r="C15" s="62"/>
      <c r="D15" s="62"/>
      <c r="E15" s="62"/>
      <c r="F15" s="62"/>
      <c r="G15" s="62"/>
      <c r="H15" s="62"/>
      <c r="I15" s="52"/>
      <c r="J15" s="52"/>
      <c r="K15" s="52"/>
      <c r="L15" s="52"/>
      <c r="M15" s="52"/>
      <c r="N15" s="52"/>
      <c r="O15" s="52"/>
      <c r="P15" s="52"/>
      <c r="Q15" s="92"/>
      <c r="R15" s="53"/>
      <c r="S15" s="53"/>
      <c r="T15" s="53"/>
      <c r="U15" s="53"/>
      <c r="V15" s="53"/>
      <c r="W15" s="53"/>
      <c r="X15" s="53"/>
    </row>
    <row r="16" spans="1:24" ht="60" x14ac:dyDescent="0.2">
      <c r="B16" s="47" t="s">
        <v>0</v>
      </c>
      <c r="C16" s="41" t="s">
        <v>1</v>
      </c>
      <c r="D16" s="41" t="s">
        <v>57</v>
      </c>
      <c r="E16" s="4" t="s">
        <v>61</v>
      </c>
      <c r="F16" s="4" t="s">
        <v>62</v>
      </c>
      <c r="G16" s="4" t="s">
        <v>64</v>
      </c>
      <c r="H16" s="4" t="s">
        <v>65</v>
      </c>
    </row>
    <row r="17" spans="1:24" ht="14.25" x14ac:dyDescent="0.2">
      <c r="B17" s="47" t="s">
        <v>5</v>
      </c>
      <c r="C17" s="41" t="s">
        <v>6</v>
      </c>
      <c r="D17" s="41" t="s">
        <v>7</v>
      </c>
      <c r="E17" s="41" t="s">
        <v>8</v>
      </c>
      <c r="F17" s="41" t="s">
        <v>70</v>
      </c>
      <c r="G17" s="41" t="s">
        <v>10</v>
      </c>
      <c r="H17" s="41" t="s">
        <v>11</v>
      </c>
    </row>
    <row r="18" spans="1:24" ht="16.5" x14ac:dyDescent="0.2">
      <c r="A18" s="1">
        <v>1</v>
      </c>
      <c r="B18" s="6" t="s">
        <v>213</v>
      </c>
      <c r="C18" s="49"/>
      <c r="D18" s="49"/>
      <c r="E18" s="51"/>
      <c r="F18" s="49">
        <f>C18</f>
        <v>0</v>
      </c>
      <c r="G18" s="49"/>
      <c r="H18" s="49">
        <f>D18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5" x14ac:dyDescent="0.2">
      <c r="A19" s="1">
        <v>2</v>
      </c>
      <c r="B19" s="6" t="s">
        <v>121</v>
      </c>
      <c r="C19" s="49"/>
      <c r="D19" s="49"/>
      <c r="E19" s="51"/>
      <c r="F19" s="49">
        <f>C19</f>
        <v>0</v>
      </c>
      <c r="G19" s="49"/>
      <c r="H19" s="49">
        <f>D19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5" x14ac:dyDescent="0.2">
      <c r="A20" s="1">
        <v>3</v>
      </c>
      <c r="B20" s="6" t="s">
        <v>122</v>
      </c>
      <c r="C20" s="49"/>
      <c r="D20" s="49"/>
      <c r="E20" s="51"/>
      <c r="F20" s="49">
        <f>C20</f>
        <v>0</v>
      </c>
      <c r="G20" s="49"/>
      <c r="H20" s="49">
        <f>D20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5" x14ac:dyDescent="0.2">
      <c r="A21" s="1">
        <v>4</v>
      </c>
      <c r="B21" s="6" t="s">
        <v>123</v>
      </c>
      <c r="C21" s="49"/>
      <c r="D21" s="49"/>
      <c r="E21" s="51"/>
      <c r="F21" s="49">
        <f>C21</f>
        <v>0</v>
      </c>
      <c r="G21" s="49"/>
      <c r="H21" s="49">
        <f>D21</f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6.5" x14ac:dyDescent="0.2">
      <c r="A22" s="1">
        <v>5</v>
      </c>
      <c r="B22" s="6" t="s">
        <v>169</v>
      </c>
      <c r="C22" s="49"/>
      <c r="D22" s="49"/>
      <c r="E22" s="51"/>
      <c r="F22" s="49">
        <f>C22</f>
        <v>0</v>
      </c>
      <c r="G22" s="49"/>
      <c r="H22" s="49">
        <f>D22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" customHeight="1" x14ac:dyDescent="0.2">
      <c r="A23" s="1">
        <v>6</v>
      </c>
      <c r="B23" s="44" t="s">
        <v>88</v>
      </c>
      <c r="C23" s="51">
        <f t="shared" ref="C23:H23" si="4">SUM(C18:C22)</f>
        <v>0</v>
      </c>
      <c r="D23" s="51">
        <f t="shared" si="4"/>
        <v>0</v>
      </c>
      <c r="E23" s="51">
        <f t="shared" si="4"/>
        <v>0</v>
      </c>
      <c r="F23" s="51">
        <f t="shared" si="4"/>
        <v>0</v>
      </c>
      <c r="G23" s="51">
        <f t="shared" si="4"/>
        <v>0</v>
      </c>
      <c r="H23" s="51">
        <f t="shared" si="4"/>
        <v>0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94"/>
      <c r="T23" s="94"/>
      <c r="U23" s="94"/>
      <c r="V23" s="94"/>
      <c r="W23" s="94"/>
      <c r="X23" s="94"/>
    </row>
    <row r="24" spans="1:24" ht="14.25" x14ac:dyDescent="0.2">
      <c r="B24" s="95"/>
    </row>
    <row r="25" spans="1:24" ht="14.25" x14ac:dyDescent="0.2">
      <c r="B25" s="95"/>
      <c r="H25" s="201" t="s">
        <v>200</v>
      </c>
    </row>
    <row r="26" spans="1:24" ht="14.25" x14ac:dyDescent="0.2">
      <c r="B26" s="95"/>
    </row>
    <row r="27" spans="1:24" ht="14.25" x14ac:dyDescent="0.2">
      <c r="B27" s="95"/>
    </row>
    <row r="28" spans="1:24" ht="14.25" x14ac:dyDescent="0.2">
      <c r="B28" s="95"/>
    </row>
    <row r="29" spans="1:24" ht="14.25" x14ac:dyDescent="0.2">
      <c r="B29" s="95"/>
    </row>
    <row r="30" spans="1:24" ht="14.25" x14ac:dyDescent="0.2">
      <c r="B30" s="95"/>
    </row>
    <row r="31" spans="1:24" ht="14.25" x14ac:dyDescent="0.2">
      <c r="B31" s="95"/>
    </row>
    <row r="32" spans="1:24" ht="14.25" x14ac:dyDescent="0.2">
      <c r="B32" s="95"/>
    </row>
    <row r="33" spans="2:2" ht="14.25" x14ac:dyDescent="0.2">
      <c r="B33" s="95"/>
    </row>
    <row r="34" spans="2:2" ht="14.25" x14ac:dyDescent="0.2">
      <c r="B34" s="95"/>
    </row>
    <row r="35" spans="2:2" ht="14.25" x14ac:dyDescent="0.2">
      <c r="B35" s="95"/>
    </row>
    <row r="36" spans="2:2" ht="14.25" x14ac:dyDescent="0.2">
      <c r="B36" s="95"/>
    </row>
  </sheetData>
  <mergeCells count="2">
    <mergeCell ref="B2:H2"/>
    <mergeCell ref="D3:H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view="pageBreakPreview" zoomScale="60" zoomScaleNormal="75" workbookViewId="0">
      <selection activeCell="B3" sqref="B3"/>
    </sheetView>
  </sheetViews>
  <sheetFormatPr defaultColWidth="9.140625" defaultRowHeight="12.75" x14ac:dyDescent="0.2"/>
  <cols>
    <col min="1" max="1" width="9.140625" style="1" customWidth="1"/>
    <col min="2" max="2" width="73.140625" style="1" customWidth="1"/>
    <col min="3" max="4" width="17.85546875" style="1" customWidth="1"/>
    <col min="5" max="8" width="21.28515625" style="1" customWidth="1"/>
    <col min="9" max="16384" width="9.140625" style="1"/>
  </cols>
  <sheetData>
    <row r="1" spans="1:24" x14ac:dyDescent="0.2">
      <c r="F1" s="1" t="s">
        <v>330</v>
      </c>
    </row>
    <row r="2" spans="1:24" x14ac:dyDescent="0.2">
      <c r="B2" s="197" t="s">
        <v>331</v>
      </c>
      <c r="C2" s="197"/>
      <c r="D2" s="197"/>
      <c r="E2" s="197"/>
      <c r="F2" s="197"/>
      <c r="G2" s="197"/>
      <c r="H2" s="197"/>
    </row>
    <row r="3" spans="1:24" x14ac:dyDescent="0.2">
      <c r="B3" s="36"/>
      <c r="C3" s="36"/>
      <c r="D3" s="36"/>
      <c r="E3" s="200"/>
      <c r="F3" s="200"/>
      <c r="G3" s="200"/>
      <c r="H3" s="200"/>
    </row>
    <row r="4" spans="1:24" ht="27.75" x14ac:dyDescent="0.4">
      <c r="B4" s="177" t="s">
        <v>291</v>
      </c>
    </row>
    <row r="5" spans="1:24" ht="20.25" x14ac:dyDescent="0.3">
      <c r="B5" s="37"/>
      <c r="G5" s="1" t="s">
        <v>72</v>
      </c>
    </row>
    <row r="6" spans="1:24" ht="60" x14ac:dyDescent="0.2">
      <c r="B6" s="47" t="s">
        <v>0</v>
      </c>
      <c r="C6" s="41" t="s">
        <v>1</v>
      </c>
      <c r="D6" s="41" t="s">
        <v>57</v>
      </c>
      <c r="E6" s="4" t="s">
        <v>61</v>
      </c>
      <c r="F6" s="4" t="s">
        <v>62</v>
      </c>
      <c r="G6" s="4" t="s">
        <v>64</v>
      </c>
      <c r="H6" s="4" t="s">
        <v>65</v>
      </c>
    </row>
    <row r="7" spans="1:24" ht="14.25" x14ac:dyDescent="0.2">
      <c r="B7" s="41" t="s">
        <v>5</v>
      </c>
      <c r="C7" s="41" t="s">
        <v>6</v>
      </c>
      <c r="D7" s="41" t="s">
        <v>7</v>
      </c>
      <c r="E7" s="41" t="s">
        <v>8</v>
      </c>
      <c r="F7" s="41" t="s">
        <v>70</v>
      </c>
      <c r="G7" s="41" t="s">
        <v>10</v>
      </c>
      <c r="H7" s="41" t="s">
        <v>11</v>
      </c>
    </row>
    <row r="8" spans="1:24" ht="16.5" x14ac:dyDescent="0.2">
      <c r="A8" s="1">
        <v>1</v>
      </c>
      <c r="B8" s="96" t="s">
        <v>165</v>
      </c>
      <c r="C8" s="49">
        <v>0</v>
      </c>
      <c r="D8" s="49">
        <v>0</v>
      </c>
      <c r="E8" s="49">
        <f>C8</f>
        <v>0</v>
      </c>
      <c r="F8" s="49"/>
      <c r="G8" s="49">
        <f>D8</f>
        <v>0</v>
      </c>
      <c r="H8" s="4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5" x14ac:dyDescent="0.2">
      <c r="A9" s="1">
        <v>2</v>
      </c>
      <c r="B9" s="96" t="s">
        <v>166</v>
      </c>
      <c r="C9" s="49">
        <v>1200000</v>
      </c>
      <c r="D9" s="49">
        <v>1200000</v>
      </c>
      <c r="E9" s="49">
        <f>C9</f>
        <v>1200000</v>
      </c>
      <c r="F9" s="49"/>
      <c r="G9" s="49">
        <f>D9</f>
        <v>1200000</v>
      </c>
      <c r="H9" s="4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5" x14ac:dyDescent="0.2">
      <c r="A10" s="1">
        <v>3</v>
      </c>
      <c r="B10" s="96" t="s">
        <v>124</v>
      </c>
      <c r="C10" s="49">
        <v>0</v>
      </c>
      <c r="D10" s="49">
        <v>0</v>
      </c>
      <c r="E10" s="49">
        <f>C10</f>
        <v>0</v>
      </c>
      <c r="F10" s="49"/>
      <c r="G10" s="49">
        <f>D10</f>
        <v>0</v>
      </c>
      <c r="H10" s="4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5" x14ac:dyDescent="0.2">
      <c r="A11" s="1">
        <v>4</v>
      </c>
      <c r="B11" s="96" t="s">
        <v>163</v>
      </c>
      <c r="C11" s="49">
        <v>1000000</v>
      </c>
      <c r="D11" s="49">
        <v>1000000</v>
      </c>
      <c r="E11" s="49">
        <f>C11</f>
        <v>1000000</v>
      </c>
      <c r="F11" s="51"/>
      <c r="G11" s="49">
        <f>D11</f>
        <v>1000000</v>
      </c>
      <c r="H11" s="5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4.5" customHeight="1" x14ac:dyDescent="0.2">
      <c r="A12" s="1">
        <v>5</v>
      </c>
      <c r="B12" s="44" t="s">
        <v>164</v>
      </c>
      <c r="C12" s="51">
        <f t="shared" ref="C12:H12" si="0">SUM(C8:C11)</f>
        <v>2200000</v>
      </c>
      <c r="D12" s="51">
        <f t="shared" si="0"/>
        <v>2200000</v>
      </c>
      <c r="E12" s="51">
        <f t="shared" si="0"/>
        <v>2200000</v>
      </c>
      <c r="F12" s="51">
        <f t="shared" si="0"/>
        <v>0</v>
      </c>
      <c r="G12" s="51">
        <f t="shared" si="0"/>
        <v>2200000</v>
      </c>
      <c r="H12" s="51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25" x14ac:dyDescent="0.2">
      <c r="B13" s="95"/>
      <c r="H13" s="193" t="s">
        <v>200</v>
      </c>
    </row>
    <row r="14" spans="1:24" ht="14.25" x14ac:dyDescent="0.2">
      <c r="B14" s="95"/>
    </row>
    <row r="15" spans="1:24" ht="14.25" x14ac:dyDescent="0.2">
      <c r="B15" s="95"/>
    </row>
  </sheetData>
  <mergeCells count="2">
    <mergeCell ref="B2:H2"/>
    <mergeCell ref="E3:H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11</vt:i4>
      </vt:variant>
    </vt:vector>
  </HeadingPairs>
  <TitlesOfParts>
    <vt:vector size="24" baseType="lpstr">
      <vt:lpstr>11 ktgvetési mérleg</vt:lpstr>
      <vt:lpstr>1 bevétel-kiadás</vt:lpstr>
      <vt:lpstr>2 helyi adó bev.</vt:lpstr>
      <vt:lpstr>3 tám.ért. bev.</vt:lpstr>
      <vt:lpstr>4 ktgvetési tám. bev.</vt:lpstr>
      <vt:lpstr>5 EU-s pr. bev-kiad.</vt:lpstr>
      <vt:lpstr>6 Ber-Felúj. kiad.</vt:lpstr>
      <vt:lpstr>7 átadott pénzeszk.</vt:lpstr>
      <vt:lpstr>8 ellátotak jutt.</vt:lpstr>
      <vt:lpstr>9 létszám</vt:lpstr>
      <vt:lpstr>10 közvetett tám-ok kiad.</vt:lpstr>
      <vt:lpstr>12 EI felh.terv</vt:lpstr>
      <vt:lpstr>Munka1</vt:lpstr>
      <vt:lpstr>'1 bevétel-kiadás'!Nyomtatási_terület</vt:lpstr>
      <vt:lpstr>'10 közvetett tám-ok kiad.'!Nyomtatási_terület</vt:lpstr>
      <vt:lpstr>'11 ktgvetési mérleg'!Nyomtatási_terület</vt:lpstr>
      <vt:lpstr>'12 EI felh.terv'!Nyomtatási_terület</vt:lpstr>
      <vt:lpstr>'2 helyi adó bev.'!Nyomtatási_terület</vt:lpstr>
      <vt:lpstr>'3 tám.ért. bev.'!Nyomtatási_terület</vt:lpstr>
      <vt:lpstr>'4 ktgvetési tám. bev.'!Nyomtatási_terület</vt:lpstr>
      <vt:lpstr>'5 EU-s pr. bev-kiad.'!Nyomtatási_terület</vt:lpstr>
      <vt:lpstr>'6 Ber-Felúj. kiad.'!Nyomtatási_terület</vt:lpstr>
      <vt:lpstr>'7 átadott pénzeszk.'!Nyomtatási_terület</vt:lpstr>
      <vt:lpstr>'8 ellátotak jutt.'!Nyomtatási_terület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pugy</dc:creator>
  <cp:lastModifiedBy>user</cp:lastModifiedBy>
  <cp:lastPrinted>2024-02-15T08:22:05Z</cp:lastPrinted>
  <dcterms:created xsi:type="dcterms:W3CDTF">2013-02-08T06:30:04Z</dcterms:created>
  <dcterms:modified xsi:type="dcterms:W3CDTF">2025-10-08T13:23:26Z</dcterms:modified>
</cp:coreProperties>
</file>