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6" windowWidth="19440" windowHeight="9528" tabRatio="808" firstSheet="3" activeTab="11"/>
  </bookViews>
  <sheets>
    <sheet name="11 ktgvetési mérleg" sheetId="11" r:id="rId1"/>
    <sheet name="1 bevétel-kiadás" sheetId="1" r:id="rId2"/>
    <sheet name="2 helyi adó bev." sheetId="2" r:id="rId3"/>
    <sheet name="3 tám.ért. bev." sheetId="3" r:id="rId4"/>
    <sheet name="4 ktgvetési tám. bev." sheetId="4" r:id="rId5"/>
    <sheet name="5 EU-s pr. bev-kiad." sheetId="5" r:id="rId6"/>
    <sheet name="6 Ber-Felúj. kiad." sheetId="6" r:id="rId7"/>
    <sheet name="7 átadott pénzeszk." sheetId="7" r:id="rId8"/>
    <sheet name="8 ellátotak jutt." sheetId="8" r:id="rId9"/>
    <sheet name="9 létszám" sheetId="9" r:id="rId10"/>
    <sheet name="10 közvetett tám-ok kiad." sheetId="14" r:id="rId11"/>
    <sheet name="12 EI felh.terv" sheetId="12" r:id="rId12"/>
    <sheet name="Munka1" sheetId="13" r:id="rId13"/>
  </sheets>
  <externalReferences>
    <externalReference r:id="rId14"/>
  </externalReferences>
  <definedNames>
    <definedName name="_xlnm.Print_Area" localSheetId="1">'1 bevétel-kiadás'!$A$1:$P$67</definedName>
  </definedNames>
  <calcPr calcId="125725"/>
</workbook>
</file>

<file path=xl/calcChain.xml><?xml version="1.0" encoding="utf-8"?>
<calcChain xmlns="http://schemas.openxmlformats.org/spreadsheetml/2006/main">
  <c r="C26" i="14"/>
  <c r="C25"/>
  <c r="C21"/>
  <c r="D8" i="7" l="1"/>
  <c r="D10"/>
  <c r="D11"/>
  <c r="D7"/>
  <c r="C9"/>
  <c r="D9" s="1"/>
  <c r="D56" i="1"/>
  <c r="C56"/>
  <c r="C55" s="1"/>
  <c r="D55" s="1"/>
  <c r="C20" i="6"/>
  <c r="D20" s="1"/>
  <c r="D19"/>
  <c r="D18"/>
  <c r="J18" s="1"/>
  <c r="D17"/>
  <c r="J17" s="1"/>
  <c r="D16"/>
  <c r="M16" s="1"/>
  <c r="D15"/>
  <c r="M15" s="1"/>
  <c r="D14"/>
  <c r="M14" s="1"/>
  <c r="D13"/>
  <c r="M13" s="1"/>
  <c r="D37"/>
  <c r="D36"/>
  <c r="D38" s="1"/>
  <c r="D39" s="1"/>
  <c r="D12"/>
  <c r="D9"/>
  <c r="I10"/>
  <c r="I11"/>
  <c r="I20"/>
  <c r="C19"/>
  <c r="I19" s="1"/>
  <c r="C18"/>
  <c r="I18" s="1"/>
  <c r="C17"/>
  <c r="I17" s="1"/>
  <c r="C16"/>
  <c r="K16" s="1"/>
  <c r="C15"/>
  <c r="K15" s="1"/>
  <c r="C14"/>
  <c r="K14" s="1"/>
  <c r="C13"/>
  <c r="K13" s="1"/>
  <c r="C37"/>
  <c r="K37" s="1"/>
  <c r="C36"/>
  <c r="I36" s="1"/>
  <c r="C12"/>
  <c r="I12" s="1"/>
  <c r="C9"/>
  <c r="I9" s="1"/>
  <c r="D9" i="5"/>
  <c r="E18" i="4"/>
  <c r="C22"/>
  <c r="E22" s="1"/>
  <c r="D21" i="3"/>
  <c r="D22"/>
  <c r="D23"/>
  <c r="D24"/>
  <c r="D25"/>
  <c r="D26"/>
  <c r="D20"/>
  <c r="D10"/>
  <c r="D12"/>
  <c r="D13"/>
  <c r="D9"/>
  <c r="C11"/>
  <c r="D11" s="1"/>
  <c r="D7" i="2"/>
  <c r="D8"/>
  <c r="D9"/>
  <c r="D12" s="1"/>
  <c r="D10"/>
  <c r="D11"/>
  <c r="D6"/>
  <c r="D24" i="11"/>
  <c r="C24"/>
  <c r="O28" i="1"/>
  <c r="M28"/>
  <c r="L28"/>
  <c r="K28"/>
  <c r="D63"/>
  <c r="D17"/>
  <c r="D23"/>
  <c r="D21"/>
  <c r="D9"/>
  <c r="D11"/>
  <c r="D16"/>
  <c r="D52"/>
  <c r="D41"/>
  <c r="D42"/>
  <c r="D40"/>
  <c r="H15"/>
  <c r="H29"/>
  <c r="H9"/>
  <c r="H55"/>
  <c r="H41"/>
  <c r="H42"/>
  <c r="G42"/>
  <c r="H40"/>
  <c r="J15"/>
  <c r="J29"/>
  <c r="J9"/>
  <c r="J55"/>
  <c r="J41"/>
  <c r="J42"/>
  <c r="J40"/>
  <c r="F9"/>
  <c r="F15"/>
  <c r="F17"/>
  <c r="F29"/>
  <c r="F41"/>
  <c r="F42"/>
  <c r="F40"/>
  <c r="C38" i="6" l="1"/>
  <c r="D29"/>
  <c r="C29"/>
  <c r="I15"/>
  <c r="I13"/>
  <c r="J16"/>
  <c r="J14"/>
  <c r="I16"/>
  <c r="I14"/>
  <c r="I37"/>
  <c r="J15"/>
  <c r="J13"/>
  <c r="P11" i="9"/>
  <c r="N11"/>
  <c r="J11"/>
  <c r="I11"/>
  <c r="H11"/>
  <c r="G11"/>
  <c r="F11"/>
  <c r="E11"/>
  <c r="D11"/>
  <c r="C11"/>
  <c r="M10"/>
  <c r="L10"/>
  <c r="O10" s="1"/>
  <c r="K10"/>
  <c r="M9"/>
  <c r="L9"/>
  <c r="L11" s="1"/>
  <c r="K9"/>
  <c r="K11" l="1"/>
  <c r="M11"/>
  <c r="O9"/>
  <c r="O11" s="1"/>
  <c r="J27" i="3" l="1"/>
  <c r="H27"/>
  <c r="F27"/>
  <c r="E27"/>
  <c r="D27"/>
  <c r="C27"/>
  <c r="I26"/>
  <c r="G26"/>
  <c r="I25"/>
  <c r="G25"/>
  <c r="I24"/>
  <c r="G24"/>
  <c r="I23"/>
  <c r="G23"/>
  <c r="I22"/>
  <c r="G22"/>
  <c r="I21"/>
  <c r="G21"/>
  <c r="I20"/>
  <c r="I27" s="1"/>
  <c r="G20"/>
  <c r="J14"/>
  <c r="H14"/>
  <c r="F14"/>
  <c r="E14"/>
  <c r="D14"/>
  <c r="C14"/>
  <c r="I13"/>
  <c r="G13"/>
  <c r="I12"/>
  <c r="G12"/>
  <c r="I11"/>
  <c r="G11"/>
  <c r="I10"/>
  <c r="G10"/>
  <c r="I9"/>
  <c r="G9"/>
  <c r="I8"/>
  <c r="G8"/>
  <c r="E29" l="1"/>
  <c r="J29"/>
  <c r="H29"/>
  <c r="G27"/>
  <c r="I14"/>
  <c r="F29"/>
  <c r="G14"/>
  <c r="C29"/>
  <c r="D29"/>
  <c r="I29"/>
  <c r="G29" l="1"/>
  <c r="D9" i="11"/>
  <c r="C9"/>
  <c r="D12"/>
  <c r="C10"/>
  <c r="O63" i="1"/>
  <c r="M63"/>
  <c r="L63"/>
  <c r="G28" i="11" s="1"/>
  <c r="K63" i="1"/>
  <c r="F28" i="11" s="1"/>
  <c r="P61" i="1"/>
  <c r="O60"/>
  <c r="M60"/>
  <c r="L60"/>
  <c r="K60"/>
  <c r="O59"/>
  <c r="M59"/>
  <c r="L59"/>
  <c r="K59"/>
  <c r="O58"/>
  <c r="M58"/>
  <c r="M57" s="1"/>
  <c r="L58"/>
  <c r="L57" s="1"/>
  <c r="G24" i="11" s="1"/>
  <c r="K58" i="1"/>
  <c r="F25" i="11" s="1"/>
  <c r="N57" i="1"/>
  <c r="N61" s="1"/>
  <c r="K57"/>
  <c r="F24" i="11" s="1"/>
  <c r="J57" i="1"/>
  <c r="J61" s="1"/>
  <c r="I57"/>
  <c r="I61" s="1"/>
  <c r="H57"/>
  <c r="H61" s="1"/>
  <c r="G57"/>
  <c r="G61" s="1"/>
  <c r="F57"/>
  <c r="F61" s="1"/>
  <c r="E57"/>
  <c r="E61" s="1"/>
  <c r="D57"/>
  <c r="D61" s="1"/>
  <c r="C57"/>
  <c r="C61" s="1"/>
  <c r="O56"/>
  <c r="M56"/>
  <c r="L56"/>
  <c r="G23" i="11" s="1"/>
  <c r="K56" i="1"/>
  <c r="F23" i="11" s="1"/>
  <c r="O55" i="1"/>
  <c r="L55"/>
  <c r="G22" i="11" s="1"/>
  <c r="K55" i="1"/>
  <c r="F22" i="11" s="1"/>
  <c r="O53" i="1"/>
  <c r="M53"/>
  <c r="L53"/>
  <c r="G20" i="11" s="1"/>
  <c r="K53" i="1"/>
  <c r="F20" i="11" s="1"/>
  <c r="O52" i="1"/>
  <c r="M52"/>
  <c r="M51" s="1"/>
  <c r="L52"/>
  <c r="L51" s="1"/>
  <c r="K52"/>
  <c r="K51" s="1"/>
  <c r="N51"/>
  <c r="J51"/>
  <c r="I51"/>
  <c r="H51"/>
  <c r="H54" s="1"/>
  <c r="G51"/>
  <c r="F51"/>
  <c r="E51"/>
  <c r="E54" s="1"/>
  <c r="D51"/>
  <c r="C51"/>
  <c r="O50"/>
  <c r="M50"/>
  <c r="L50"/>
  <c r="G17" i="11" s="1"/>
  <c r="K50" i="1"/>
  <c r="F17" i="11" s="1"/>
  <c r="P49" i="1"/>
  <c r="P44" s="1"/>
  <c r="P54" s="1"/>
  <c r="O49"/>
  <c r="N49"/>
  <c r="N44" s="1"/>
  <c r="L49"/>
  <c r="G16" i="11" s="1"/>
  <c r="K49" i="1"/>
  <c r="F16" i="11" s="1"/>
  <c r="O48" i="1"/>
  <c r="L48"/>
  <c r="G15" i="11" s="1"/>
  <c r="K48" i="1"/>
  <c r="O47"/>
  <c r="O44" s="1"/>
  <c r="L47"/>
  <c r="G14" i="11" s="1"/>
  <c r="K47" i="1"/>
  <c r="F14" i="11" s="1"/>
  <c r="O46" i="1"/>
  <c r="M46"/>
  <c r="L46"/>
  <c r="G13" i="11" s="1"/>
  <c r="K46" i="1"/>
  <c r="F13" i="11" s="1"/>
  <c r="O45" i="1"/>
  <c r="M45"/>
  <c r="L45"/>
  <c r="G12" i="11" s="1"/>
  <c r="K45" i="1"/>
  <c r="F12" i="11" s="1"/>
  <c r="J44" i="1"/>
  <c r="I44"/>
  <c r="H44"/>
  <c r="G44"/>
  <c r="G54" s="1"/>
  <c r="F44"/>
  <c r="E44"/>
  <c r="D44"/>
  <c r="C44"/>
  <c r="D43"/>
  <c r="O43" s="1"/>
  <c r="C43"/>
  <c r="M43" s="1"/>
  <c r="O42"/>
  <c r="M42"/>
  <c r="L42"/>
  <c r="G9" i="11" s="1"/>
  <c r="K42" i="1"/>
  <c r="F9" i="11" s="1"/>
  <c r="O41" i="1"/>
  <c r="M41"/>
  <c r="L41"/>
  <c r="G8" i="11" s="1"/>
  <c r="K41" i="1"/>
  <c r="F8" i="11" s="1"/>
  <c r="O40" i="1"/>
  <c r="M40"/>
  <c r="L40"/>
  <c r="G7" i="11" s="1"/>
  <c r="K40" i="1"/>
  <c r="F7" i="11" s="1"/>
  <c r="O32" i="1"/>
  <c r="M32"/>
  <c r="L32"/>
  <c r="K32"/>
  <c r="O30"/>
  <c r="M30"/>
  <c r="L30"/>
  <c r="D26" i="11" s="1"/>
  <c r="K30" i="1"/>
  <c r="C26" i="11" s="1"/>
  <c r="O29" i="1"/>
  <c r="M29"/>
  <c r="L29"/>
  <c r="D25" i="11" s="1"/>
  <c r="K29" i="1"/>
  <c r="C25" i="11" s="1"/>
  <c r="J26" i="1"/>
  <c r="I26"/>
  <c r="H26"/>
  <c r="G26"/>
  <c r="F26"/>
  <c r="E26"/>
  <c r="D26"/>
  <c r="C26"/>
  <c r="O25"/>
  <c r="M25"/>
  <c r="L25"/>
  <c r="K25"/>
  <c r="O24"/>
  <c r="M24"/>
  <c r="L24"/>
  <c r="D21" i="11" s="1"/>
  <c r="K24" i="1"/>
  <c r="C21" i="11" s="1"/>
  <c r="O23" i="1"/>
  <c r="M23"/>
  <c r="L23"/>
  <c r="D20" i="11" s="1"/>
  <c r="K23" i="1"/>
  <c r="C20" i="11" s="1"/>
  <c r="O22" i="1"/>
  <c r="M22"/>
  <c r="L22"/>
  <c r="D19" i="11" s="1"/>
  <c r="K22" i="1"/>
  <c r="C19" i="11" s="1"/>
  <c r="O21" i="1"/>
  <c r="M21"/>
  <c r="L21"/>
  <c r="D18" i="11" s="1"/>
  <c r="K21" i="1"/>
  <c r="C18" i="11" s="1"/>
  <c r="O19" i="1"/>
  <c r="M19"/>
  <c r="L19"/>
  <c r="D16" i="11" s="1"/>
  <c r="K19" i="1"/>
  <c r="C16" i="11" s="1"/>
  <c r="O18" i="1"/>
  <c r="M18"/>
  <c r="L18"/>
  <c r="D15" i="11" s="1"/>
  <c r="K18" i="1"/>
  <c r="C15" i="11" s="1"/>
  <c r="O17" i="1"/>
  <c r="M17"/>
  <c r="L17"/>
  <c r="D14" i="11" s="1"/>
  <c r="K17" i="1"/>
  <c r="C14" i="11" s="1"/>
  <c r="O16" i="1"/>
  <c r="M16"/>
  <c r="L16"/>
  <c r="D13" i="11" s="1"/>
  <c r="K16" i="1"/>
  <c r="C13" i="11" s="1"/>
  <c r="O15" i="1"/>
  <c r="M15"/>
  <c r="L15"/>
  <c r="K15"/>
  <c r="O14"/>
  <c r="M14"/>
  <c r="L14"/>
  <c r="K14"/>
  <c r="O13"/>
  <c r="M13"/>
  <c r="L13"/>
  <c r="D11" i="11" s="1"/>
  <c r="K13" i="1"/>
  <c r="C11" i="11" s="1"/>
  <c r="O12" i="1"/>
  <c r="M12"/>
  <c r="L12"/>
  <c r="K12"/>
  <c r="O11"/>
  <c r="M11"/>
  <c r="L11"/>
  <c r="K11"/>
  <c r="J10"/>
  <c r="J20" s="1"/>
  <c r="I10"/>
  <c r="I20" s="1"/>
  <c r="H10"/>
  <c r="H20" s="1"/>
  <c r="G10"/>
  <c r="G20" s="1"/>
  <c r="F10"/>
  <c r="F20" s="1"/>
  <c r="E10"/>
  <c r="E20" s="1"/>
  <c r="D10"/>
  <c r="D20" s="1"/>
  <c r="C10"/>
  <c r="M10" s="1"/>
  <c r="O9"/>
  <c r="M9"/>
  <c r="L9"/>
  <c r="D7" i="11" s="1"/>
  <c r="K9" i="1"/>
  <c r="C7" i="11" s="1"/>
  <c r="I54" i="1" l="1"/>
  <c r="K44"/>
  <c r="F54"/>
  <c r="J54"/>
  <c r="F26" i="11"/>
  <c r="D8"/>
  <c r="F15"/>
  <c r="F11" s="1"/>
  <c r="F21" s="1"/>
  <c r="M48" i="1"/>
  <c r="M44" s="1"/>
  <c r="M54" s="1"/>
  <c r="G25" i="11"/>
  <c r="G26" s="1"/>
  <c r="C22"/>
  <c r="C8"/>
  <c r="C17" s="1"/>
  <c r="C23" s="1"/>
  <c r="C27" s="1"/>
  <c r="G19"/>
  <c r="G18" s="1"/>
  <c r="F27" i="1"/>
  <c r="F31" s="1"/>
  <c r="D17" i="11"/>
  <c r="E62" i="1"/>
  <c r="E64" s="1"/>
  <c r="O9" i="12" s="1"/>
  <c r="F19" i="11"/>
  <c r="F18" s="1"/>
  <c r="G11"/>
  <c r="D22"/>
  <c r="D27" i="1"/>
  <c r="D31" s="1"/>
  <c r="L61"/>
  <c r="K61"/>
  <c r="O57"/>
  <c r="O61" s="1"/>
  <c r="L44"/>
  <c r="I62"/>
  <c r="I64" s="1"/>
  <c r="O11" i="12" s="1"/>
  <c r="J27" i="1"/>
  <c r="J31" s="1"/>
  <c r="H27"/>
  <c r="H31" s="1"/>
  <c r="G62"/>
  <c r="G64" s="1"/>
  <c r="O10" i="12" s="1"/>
  <c r="C54" i="1"/>
  <c r="C62" s="1"/>
  <c r="C64" s="1"/>
  <c r="O8" i="12" s="1"/>
  <c r="D54" i="1"/>
  <c r="O20"/>
  <c r="L20"/>
  <c r="N54"/>
  <c r="N62" s="1"/>
  <c r="N64" s="1"/>
  <c r="D62"/>
  <c r="D64" s="1"/>
  <c r="H62"/>
  <c r="H64" s="1"/>
  <c r="E27"/>
  <c r="E31" s="1"/>
  <c r="G27"/>
  <c r="G31" s="1"/>
  <c r="I27"/>
  <c r="I31" s="1"/>
  <c r="F62"/>
  <c r="F64" s="1"/>
  <c r="F33" s="1"/>
  <c r="J62"/>
  <c r="J64" s="1"/>
  <c r="P62"/>
  <c r="P64" s="1"/>
  <c r="C20"/>
  <c r="C27" s="1"/>
  <c r="K26"/>
  <c r="M26"/>
  <c r="K43"/>
  <c r="M55"/>
  <c r="M61" s="1"/>
  <c r="L10"/>
  <c r="O10"/>
  <c r="K10"/>
  <c r="L26"/>
  <c r="O26"/>
  <c r="L43"/>
  <c r="G10" i="11" s="1"/>
  <c r="O51" i="1"/>
  <c r="O54" s="1"/>
  <c r="F27" i="11" l="1"/>
  <c r="F29" s="1"/>
  <c r="G21"/>
  <c r="G27" s="1"/>
  <c r="G29" s="1"/>
  <c r="D23"/>
  <c r="D27" s="1"/>
  <c r="H34" i="1"/>
  <c r="K54"/>
  <c r="K62" s="1"/>
  <c r="K64" s="1"/>
  <c r="F10" i="11"/>
  <c r="L54" i="1"/>
  <c r="L62" s="1"/>
  <c r="L64" s="1"/>
  <c r="O62"/>
  <c r="O64" s="1"/>
  <c r="J33"/>
  <c r="O27"/>
  <c r="L27"/>
  <c r="J34"/>
  <c r="H33"/>
  <c r="G34"/>
  <c r="G33"/>
  <c r="C31"/>
  <c r="M27"/>
  <c r="K27"/>
  <c r="M20"/>
  <c r="K20"/>
  <c r="I34"/>
  <c r="I33"/>
  <c r="E34"/>
  <c r="E33"/>
  <c r="D34"/>
  <c r="D33"/>
  <c r="O31"/>
  <c r="L31"/>
  <c r="F34"/>
  <c r="M62"/>
  <c r="M64" s="1"/>
  <c r="O34" l="1"/>
  <c r="L34"/>
  <c r="O33"/>
  <c r="L33"/>
  <c r="C34"/>
  <c r="C33"/>
  <c r="M31"/>
  <c r="K31"/>
  <c r="M34" l="1"/>
  <c r="K34"/>
  <c r="M33"/>
  <c r="K33"/>
  <c r="N30" i="6" l="1"/>
  <c r="L30"/>
  <c r="H29"/>
  <c r="H30" s="1"/>
  <c r="G29"/>
  <c r="G30" s="1"/>
  <c r="F29"/>
  <c r="F30" s="1"/>
  <c r="E29"/>
  <c r="E30" s="1"/>
  <c r="M28"/>
  <c r="K28"/>
  <c r="J28"/>
  <c r="I28"/>
  <c r="M27"/>
  <c r="K27"/>
  <c r="J27"/>
  <c r="I27"/>
  <c r="M26"/>
  <c r="K26"/>
  <c r="J26"/>
  <c r="I26"/>
  <c r="M25"/>
  <c r="K25"/>
  <c r="J25"/>
  <c r="I25"/>
  <c r="M24"/>
  <c r="K24"/>
  <c r="J24"/>
  <c r="I24"/>
  <c r="M23"/>
  <c r="K23"/>
  <c r="J23"/>
  <c r="I23"/>
  <c r="M22"/>
  <c r="K22"/>
  <c r="J22"/>
  <c r="I22"/>
  <c r="M21"/>
  <c r="K21"/>
  <c r="J21"/>
  <c r="I21"/>
  <c r="M20"/>
  <c r="K20"/>
  <c r="J20"/>
  <c r="M19"/>
  <c r="K19"/>
  <c r="M17"/>
  <c r="K17"/>
  <c r="M37"/>
  <c r="J37"/>
  <c r="M36"/>
  <c r="K36"/>
  <c r="J36"/>
  <c r="M12"/>
  <c r="K12"/>
  <c r="J12"/>
  <c r="M11"/>
  <c r="K11"/>
  <c r="J11"/>
  <c r="M10"/>
  <c r="K10"/>
  <c r="J10"/>
  <c r="M9"/>
  <c r="K9"/>
  <c r="J9"/>
  <c r="M35"/>
  <c r="K35"/>
  <c r="J35"/>
  <c r="I35"/>
  <c r="M18" l="1"/>
  <c r="J19"/>
  <c r="D30"/>
  <c r="K18"/>
  <c r="K29" l="1"/>
  <c r="K30" s="1"/>
  <c r="I29"/>
  <c r="I30" s="1"/>
  <c r="M29"/>
  <c r="M30" s="1"/>
  <c r="J29"/>
  <c r="J30" s="1"/>
  <c r="C30"/>
  <c r="D12" i="8" l="1"/>
  <c r="D12" i="7"/>
  <c r="D10" i="5"/>
  <c r="C10"/>
  <c r="E9"/>
  <c r="E8"/>
  <c r="D13" i="4"/>
  <c r="D20"/>
  <c r="D24"/>
  <c r="F17"/>
  <c r="F19"/>
  <c r="E19"/>
  <c r="C20"/>
  <c r="C12" i="2"/>
  <c r="D25" i="4" l="1"/>
  <c r="E10" i="5"/>
  <c r="G8" i="8"/>
  <c r="E8"/>
  <c r="E11"/>
  <c r="G11"/>
  <c r="G10" l="1"/>
  <c r="E10"/>
  <c r="D42" i="6"/>
  <c r="I38"/>
  <c r="I39" s="1"/>
  <c r="I42" s="1"/>
  <c r="J38"/>
  <c r="K38"/>
  <c r="K39" s="1"/>
  <c r="K42" s="1"/>
  <c r="M38"/>
  <c r="F24" i="4"/>
  <c r="F13"/>
  <c r="E11" i="2"/>
  <c r="C23" i="14"/>
  <c r="D31"/>
  <c r="C31"/>
  <c r="D27"/>
  <c r="C27"/>
  <c r="D23"/>
  <c r="D19"/>
  <c r="C19"/>
  <c r="D15"/>
  <c r="C15"/>
  <c r="H12" i="8"/>
  <c r="F12"/>
  <c r="C39" i="6"/>
  <c r="C42" s="1"/>
  <c r="D11" i="12"/>
  <c r="E11"/>
  <c r="F11"/>
  <c r="G11"/>
  <c r="H11"/>
  <c r="I11"/>
  <c r="J11"/>
  <c r="K11"/>
  <c r="L11"/>
  <c r="M11"/>
  <c r="N11"/>
  <c r="C11"/>
  <c r="D9"/>
  <c r="E9"/>
  <c r="F9"/>
  <c r="G9"/>
  <c r="H9"/>
  <c r="I9"/>
  <c r="J9"/>
  <c r="K9"/>
  <c r="L9"/>
  <c r="M9"/>
  <c r="N9"/>
  <c r="C9"/>
  <c r="C12" i="8"/>
  <c r="E9" i="4"/>
  <c r="E17"/>
  <c r="F15"/>
  <c r="F11"/>
  <c r="E11"/>
  <c r="G9" i="8"/>
  <c r="E9"/>
  <c r="F12" i="2"/>
  <c r="H12"/>
  <c r="G7"/>
  <c r="G8"/>
  <c r="G9"/>
  <c r="G10"/>
  <c r="G11"/>
  <c r="E7"/>
  <c r="E8"/>
  <c r="E9"/>
  <c r="E10"/>
  <c r="C24" i="4"/>
  <c r="E14"/>
  <c r="E15"/>
  <c r="G12" i="8"/>
  <c r="F8" i="4"/>
  <c r="F9"/>
  <c r="F12"/>
  <c r="F16"/>
  <c r="F21"/>
  <c r="F23"/>
  <c r="F10"/>
  <c r="F7"/>
  <c r="G6" i="2"/>
  <c r="E6"/>
  <c r="F17" i="7"/>
  <c r="H17"/>
  <c r="F18"/>
  <c r="H18"/>
  <c r="F19"/>
  <c r="H19"/>
  <c r="F20"/>
  <c r="H20"/>
  <c r="H16"/>
  <c r="H21" s="1"/>
  <c r="F16"/>
  <c r="H8"/>
  <c r="H9"/>
  <c r="H10"/>
  <c r="H11"/>
  <c r="H7"/>
  <c r="F8"/>
  <c r="F9"/>
  <c r="F10"/>
  <c r="F11"/>
  <c r="F7"/>
  <c r="G21"/>
  <c r="E21"/>
  <c r="E12"/>
  <c r="D21"/>
  <c r="C21"/>
  <c r="C12"/>
  <c r="L39" i="6"/>
  <c r="L42" s="1"/>
  <c r="N39"/>
  <c r="N42" s="1"/>
  <c r="H39"/>
  <c r="H42" s="1"/>
  <c r="G39"/>
  <c r="G42" s="1"/>
  <c r="F39"/>
  <c r="F42" s="1"/>
  <c r="E39"/>
  <c r="E42" s="1"/>
  <c r="E8" i="4"/>
  <c r="E12"/>
  <c r="E16"/>
  <c r="E21"/>
  <c r="E23"/>
  <c r="E10"/>
  <c r="E7"/>
  <c r="G12" i="7"/>
  <c r="C13" i="4"/>
  <c r="C25" s="1"/>
  <c r="F21" i="7" l="1"/>
  <c r="E12" i="2"/>
  <c r="E13" i="4"/>
  <c r="J39" i="6"/>
  <c r="J42" s="1"/>
  <c r="G12" i="2"/>
  <c r="H12" i="7"/>
  <c r="E20" i="4"/>
  <c r="D32" i="14"/>
  <c r="F12" i="7"/>
  <c r="M39" i="6"/>
  <c r="M42" s="1"/>
  <c r="E24" i="4"/>
  <c r="F20"/>
  <c r="F25" s="1"/>
  <c r="C32" i="14"/>
  <c r="E12" i="8"/>
  <c r="F14" i="4"/>
  <c r="E25" l="1"/>
  <c r="J10" i="12"/>
  <c r="H10"/>
  <c r="L10"/>
  <c r="I10"/>
  <c r="E10"/>
  <c r="F10"/>
  <c r="C10"/>
  <c r="D10"/>
  <c r="M10"/>
  <c r="K10"/>
  <c r="G10"/>
  <c r="N10"/>
  <c r="L8" l="1"/>
  <c r="L12" s="1"/>
  <c r="H8"/>
  <c r="H12" s="1"/>
  <c r="K8"/>
  <c r="K12" s="1"/>
  <c r="G8"/>
  <c r="G12" s="1"/>
  <c r="F8"/>
  <c r="F12" s="1"/>
  <c r="E8"/>
  <c r="E12" s="1"/>
  <c r="D8"/>
  <c r="D12" s="1"/>
  <c r="J8"/>
  <c r="J12" s="1"/>
  <c r="C8"/>
  <c r="C12" s="1"/>
  <c r="I8"/>
  <c r="I12" s="1"/>
  <c r="N8"/>
  <c r="N12" s="1"/>
  <c r="M8"/>
  <c r="M12" s="1"/>
  <c r="O12"/>
</calcChain>
</file>

<file path=xl/sharedStrings.xml><?xml version="1.0" encoding="utf-8"?>
<sst xmlns="http://schemas.openxmlformats.org/spreadsheetml/2006/main" count="645" uniqueCount="329">
  <si>
    <t>Megnevezés</t>
  </si>
  <si>
    <t>Önkormányzat előirányzatai</t>
  </si>
  <si>
    <t>TEMÜSZ előirányzatai</t>
  </si>
  <si>
    <t>ÖSSZESEN eredeti előirányzatok</t>
  </si>
  <si>
    <t>ÖSSZESEN módosított előirányzatok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</si>
  <si>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</si>
  <si>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</si>
  <si>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</si>
  <si>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</si>
  <si>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</si>
  <si>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</si>
  <si>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</si>
  <si>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</si>
  <si>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</si>
  <si>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</si>
  <si>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</si>
  <si>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</si>
  <si>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</si>
  <si>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 xml:space="preserve">  Helyi adók  </t>
  </si>
  <si>
    <t xml:space="preserve">  Illetékek </t>
  </si>
  <si>
    <t xml:space="preserve">  Pótlékok, bírságok</t>
  </si>
  <si>
    <t>Irányító szervtől kapott működési költségvetési támogatás</t>
  </si>
  <si>
    <t>Központi költségvetésből kapott támogatás</t>
  </si>
  <si>
    <t>Működési célú támogatásértékű bevétel ÁH-n belülről</t>
  </si>
  <si>
    <t>Működési célú átvett pénzeszköz ÁH-n kívülről</t>
  </si>
  <si>
    <t xml:space="preserve">Előző évi működési célú előirányzat-maradvány, pénzmaradvány átvétel összesen </t>
  </si>
  <si>
    <t>MŰKÖDÉSI BEVÉTELEK ÖSSZESEN</t>
  </si>
  <si>
    <t>Felhalmozási célú támogatásértékű bevétel ÁH-n belülről</t>
  </si>
  <si>
    <t>Felhalmozási célú átvett pénzeszköz ÁH-n kívülről</t>
  </si>
  <si>
    <t>Felhalmozáci célú bevételek (a tárgyi eszközök és immateriális javak értékesítése és a pénzügyi befektetések bevételei)</t>
  </si>
  <si>
    <t>Előző évi felhalmozási célú előirányzat-maradvány, pénzmaradvány átvétel</t>
  </si>
  <si>
    <t>Irányító szervtől kapott felhalmozási célú költségvetési támogatás</t>
  </si>
  <si>
    <t>FELHALMOZÁSI BEVÉTELEK ÖSSZESEN</t>
  </si>
  <si>
    <t>BEVÉTELEK ÖSSZESEN:*</t>
  </si>
  <si>
    <t xml:space="preserve">Előző évek előirányzat-maradványának, pénzmaradványának és előző évek vállalkozási maradványának igénybevétele </t>
  </si>
  <si>
    <t xml:space="preserve">Finanszírozási bevételek  </t>
  </si>
  <si>
    <t>BEVÉTELEK MINDÖSSZESEN:*</t>
  </si>
  <si>
    <t>Költségvetési hiány  (BEVÉTELEK ÖSSZESEN-KIADÁSOK ÖSSZESEN (-) )</t>
  </si>
  <si>
    <t>Költségvetési többlet (BEVÉTELEK ÖSSZESEN-KIADÁSOK ÖSSZESEN (+) )</t>
  </si>
  <si>
    <t>Személyi juttatások</t>
  </si>
  <si>
    <t xml:space="preserve">Munkaadókat terhelő járulékok és szociális hozzájárulási adó, </t>
  </si>
  <si>
    <t>Dologi kiadások és egyéb folyó kiadások</t>
  </si>
  <si>
    <t>Egyéb működési célú kiadások</t>
  </si>
  <si>
    <t xml:space="preserve">   előző évi működési célú előirányzat-maradvány, pénzmaradvány átadás összesen</t>
  </si>
  <si>
    <t xml:space="preserve">   működési célú pénzeszközátadások államháztartáson kívülre</t>
  </si>
  <si>
    <t xml:space="preserve">Egyéb pénzforgalom nélküli kiadások -Tartalékok </t>
  </si>
  <si>
    <t xml:space="preserve">  általános tartalék</t>
  </si>
  <si>
    <t xml:space="preserve">  céltartalék</t>
  </si>
  <si>
    <t>MŰKÖDÉSI KIADÁSOK ÖSSZESEN</t>
  </si>
  <si>
    <t xml:space="preserve">Intézményi beruházások </t>
  </si>
  <si>
    <t>Felújítások</t>
  </si>
  <si>
    <t xml:space="preserve">   befektetési célú részesedések vásárlása </t>
  </si>
  <si>
    <t xml:space="preserve">   előző évi felhalmozási célú előirányzat-maradvány, pénzmaradvány átadás</t>
  </si>
  <si>
    <t xml:space="preserve">   felhalmozási célú pénzeszközátadások államháztartáson kívülre </t>
  </si>
  <si>
    <t>FELHALMOZÁSI KIADÁSOK ÖSSZESEN</t>
  </si>
  <si>
    <t>KIADÁSOK ÖSSZESEN:*</t>
  </si>
  <si>
    <t xml:space="preserve">Finanszírozási kiadások </t>
  </si>
  <si>
    <t>KIADÁSOK MINDÖSSZESEN:*</t>
  </si>
  <si>
    <t>* az önkormányzati bevétel-kiadás mindösszesen összegből levonásra került az intézményeknek átadott finanszírozás, annak érdekében, hogy a végösszesen ne tartalmazzon halmozódást</t>
  </si>
  <si>
    <t>Közös Önkormányzati Hivatal előirányzatai</t>
  </si>
  <si>
    <t xml:space="preserve">Önkormányzat módosított előirányzatai </t>
  </si>
  <si>
    <t xml:space="preserve">Közös Önkormányzati Hivatal módosított előirányzatai </t>
  </si>
  <si>
    <t xml:space="preserve">TEMÜSZ módosított előirányzatai </t>
  </si>
  <si>
    <t xml:space="preserve">Napraforgó Óvoda módosított előirányzatai </t>
  </si>
  <si>
    <t>Eredeti előirányzatból KÖTELEZŐ feladatok</t>
  </si>
  <si>
    <t>Eredeti előirányzatból ÖNKÉNT vállalt feladatok</t>
  </si>
  <si>
    <t xml:space="preserve">Napraforgó Óvoda előirányzatai </t>
  </si>
  <si>
    <t>Módosított előirányzatból KÖTELEZŐ feladatok</t>
  </si>
  <si>
    <t>Módosított előirányzatból ÖNKÉNT vállalt feladatok</t>
  </si>
  <si>
    <t xml:space="preserve">  Átengedett központi adók (Gépjárműadó)</t>
  </si>
  <si>
    <t>N</t>
  </si>
  <si>
    <t>O</t>
  </si>
  <si>
    <t>Önkormányzat módosított előirányzatai</t>
  </si>
  <si>
    <t>Helyi adók összesen:</t>
  </si>
  <si>
    <t xml:space="preserve">E </t>
  </si>
  <si>
    <t>Támogatásértékű bevételek mindösszesen</t>
  </si>
  <si>
    <t>Önkormányzati hivatal működésének támogatása</t>
  </si>
  <si>
    <t>adatok Ft-ban</t>
  </si>
  <si>
    <t>Településüzemeltetéshez kapcsolódó feladatok támogatása</t>
  </si>
  <si>
    <t>Egyéb kötelező önkormányzati feladatok támogatása</t>
  </si>
  <si>
    <t>Települési önkormányzatok szociális és gyermekjóléti feladatainak támogatása összesen</t>
  </si>
  <si>
    <t>Könyvtári, közművelődési és műzeumi feladatok támogatása</t>
  </si>
  <si>
    <t>Települési önkormányzatok kulturális feladatainak támogatása összesen</t>
  </si>
  <si>
    <t>Üdülőhelyi feladatok támogatása</t>
  </si>
  <si>
    <t>Összesen</t>
  </si>
  <si>
    <t>Összesen:</t>
  </si>
  <si>
    <t>Támogatási bevétel</t>
  </si>
  <si>
    <t>Megvalósítás költsége</t>
  </si>
  <si>
    <t>Önkormányzat önrésze</t>
  </si>
  <si>
    <t>Megjegyzés</t>
  </si>
  <si>
    <t>Beruházás</t>
  </si>
  <si>
    <t>Felújítás</t>
  </si>
  <si>
    <t>Felhalmozási kiadások összesen</t>
  </si>
  <si>
    <t>hitel, kölcsön felvétele, átvállalása</t>
  </si>
  <si>
    <t xml:space="preserve">pénzügyi lízing </t>
  </si>
  <si>
    <t xml:space="preserve"> visszavásárlási kötelezettség kikötésével megkötött adásvételi szerződés</t>
  </si>
  <si>
    <t>TEMÜSZ módosított előirányzatai</t>
  </si>
  <si>
    <t>Napraforgó Óvoda módosított előirányzatai</t>
  </si>
  <si>
    <t xml:space="preserve">Működési célú pénzeszközátadások államháztartáson kívülre </t>
  </si>
  <si>
    <t>Felhalmozási célú pénzeszközátadások államháztartáson kívülre</t>
  </si>
  <si>
    <t xml:space="preserve">Létszám összesen </t>
  </si>
  <si>
    <t>Önkormányzati összesen eredeti ei.</t>
  </si>
  <si>
    <t>Önkormányzati összesen módosított ei.</t>
  </si>
  <si>
    <t xml:space="preserve">D </t>
  </si>
  <si>
    <t xml:space="preserve">  Irányító szerv alá tartozó költségvetési szervnek folyósított működési támogatás</t>
  </si>
  <si>
    <t>MŰKÖDÉSI KIADÁSOK ÖSSZESEN*</t>
  </si>
  <si>
    <t>FELHALMOZÁSI KIADÁSOK ÖSSZESEN*</t>
  </si>
  <si>
    <t>BEVÉTELEK ÖSSZESEN:</t>
  </si>
  <si>
    <t>KIADÁSOK ÖSSZESEN:</t>
  </si>
  <si>
    <t>BEVÉTELEK MINDÖSSZESEN:</t>
  </si>
  <si>
    <t>KIADÁSOK MINDÖSSZESEN: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</si>
  <si>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</si>
  <si>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</si>
  <si>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</si>
  <si>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</si>
  <si>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</si>
  <si>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</si>
  <si>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</si>
  <si>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</si>
  <si>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</si>
  <si>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</si>
  <si>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</si>
  <si>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</si>
  <si>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Alsóörs Község Önkormányzata</t>
  </si>
  <si>
    <t>Alsóörsi Közös Önkormányzati Hivatal</t>
  </si>
  <si>
    <t>Alsóörsi Településműködtetési és Községgazdálkodási Szervezet</t>
  </si>
  <si>
    <t>Mindösszesen</t>
  </si>
  <si>
    <t>Talajterhelési díj</t>
  </si>
  <si>
    <t>Kistelepülések szociális feladatainak támogatása</t>
  </si>
  <si>
    <t>Helyi önkormnyzatok általános működésének támogatása összesen</t>
  </si>
  <si>
    <t>Települési önkormányzatok köznevelési feladatainak támogatása összesen</t>
  </si>
  <si>
    <t>Szociális étkeztetés</t>
  </si>
  <si>
    <t>Külterülettel kapcsolatos feladatok támogatása</t>
  </si>
  <si>
    <t>Költségvetési bevételek összesen</t>
  </si>
  <si>
    <t xml:space="preserve">  Ellátottak juttatásai,  társadalom-, szociálpolitikai és egyéb juttatás, támogatás</t>
  </si>
  <si>
    <t>Műk.c.tám. NONPROFIT GAZD.TÁRS.</t>
  </si>
  <si>
    <t>Műk.c.tám. EGYÉB CIVIL SZERV. (alapítvány, egyesület, helyi szervezet)</t>
  </si>
  <si>
    <t>Műk.c.tám. HÁZTARTÁSOK</t>
  </si>
  <si>
    <t>Műk.c.tám. EGYÉB VÁLLALKOZÁSOK</t>
  </si>
  <si>
    <t>Felh.c.tám. NONPROFIT GAZD.TÁRS.</t>
  </si>
  <si>
    <t>Felh.c.tám. EGYÉB CIVIL SZERV. (alapítvány, egyesület, helyi szervezet)</t>
  </si>
  <si>
    <t>Felh.c.tám. HÁZTARTÁSOK</t>
  </si>
  <si>
    <t>Egyéb műk.c. támogatás (TB alapoktól és kezelőitől)</t>
  </si>
  <si>
    <t>Egyéb műk.c. támogatás Önk-tól, Önk-i ktgv.szervtől</t>
  </si>
  <si>
    <t>Építményadó</t>
  </si>
  <si>
    <t>Telekadó</t>
  </si>
  <si>
    <t>Állandó jelleggel végzett ip.űzési adó</t>
  </si>
  <si>
    <t>Idegenfor.adó épület után</t>
  </si>
  <si>
    <t>Idegenfor.adó tartózkodás után</t>
  </si>
  <si>
    <t>Egyéb közhatalmi bevételek (Pótlékok, illetékek, bírságok)</t>
  </si>
  <si>
    <t>Első lakáshoz jutók tám. Önk.rend.</t>
  </si>
  <si>
    <t>Szakmai</t>
  </si>
  <si>
    <t xml:space="preserve">Intézmény üzemeltetéshez kapcsolódó </t>
  </si>
  <si>
    <t>védőnő 1</t>
  </si>
  <si>
    <t>jegyző 1</t>
  </si>
  <si>
    <t>aljegyző 1</t>
  </si>
  <si>
    <t>inform. 0,75</t>
  </si>
  <si>
    <t>int.vez. 1</t>
  </si>
  <si>
    <t>int.vez.h. 1</t>
  </si>
  <si>
    <t xml:space="preserve">Előző évi működési célú előirányzat-maradvány, pénzmaradvány  összesen </t>
  </si>
  <si>
    <t>pü 5</t>
  </si>
  <si>
    <t xml:space="preserve">B </t>
  </si>
  <si>
    <t>Helyi adónál, gépjárműadónál biztosított kedvezmény, mentesség összege adónemenként</t>
  </si>
  <si>
    <t>Bevétel kedvezmény nélkül</t>
  </si>
  <si>
    <t>Adott kedvezmény</t>
  </si>
  <si>
    <t>Megjegyzés/hivatkozás</t>
  </si>
  <si>
    <t xml:space="preserve">Építményadó </t>
  </si>
  <si>
    <t>méltányossági alapon, valamint az állandó lakosok 25 nm kedvezménye</t>
  </si>
  <si>
    <t xml:space="preserve">Telekadó </t>
  </si>
  <si>
    <t xml:space="preserve">méltányossági alapon </t>
  </si>
  <si>
    <t xml:space="preserve">Idegenforgalmi adó tartózkodás után </t>
  </si>
  <si>
    <t xml:space="preserve">Iparűzési adó állandó jelleggel végzett iparűzési tevékenység után </t>
  </si>
  <si>
    <t>adóelőleg csökkentés méltányossági alapon</t>
  </si>
  <si>
    <t>Gépjárműadó</t>
  </si>
  <si>
    <t>Adókedvezmények összesen:</t>
  </si>
  <si>
    <t>Lakosság részére lakásépítéshez, lakásfelújításhoz nyújtott kölcsönök elengedésének összege</t>
  </si>
  <si>
    <t>Kölcsönök elengedése összesen</t>
  </si>
  <si>
    <t>Ellátottak térítési díjának, illetve kártérítésének méltányossági alapon történő elengedésének összege</t>
  </si>
  <si>
    <t>Óvodai, szociális étkeztetés</t>
  </si>
  <si>
    <t>Térítési díj kedveznények összesen</t>
  </si>
  <si>
    <t>Helyiségek, eszközök hasznosításából származó bevételből nyújtott kedvezmény, mentesség összege</t>
  </si>
  <si>
    <t>Temüsz bevételek</t>
  </si>
  <si>
    <t>Önkormányzat bevételek</t>
  </si>
  <si>
    <t>Bérleti díj kedveznények összesen</t>
  </si>
  <si>
    <t>egyéb nyújtott kedvezmény vagy kölcsön elengedésének összege.</t>
  </si>
  <si>
    <t>Egyéb kölcsön elengedése</t>
  </si>
  <si>
    <t>egyéb követelések elengedése</t>
  </si>
  <si>
    <t>Egyéb kedvezmények összesen</t>
  </si>
  <si>
    <t>MINDÖSSZESEN:</t>
  </si>
  <si>
    <t xml:space="preserve">BEVÉTELEK </t>
  </si>
  <si>
    <t xml:space="preserve">KIADÁSOK </t>
  </si>
  <si>
    <r>
      <t>Intézményi működési bevételek</t>
    </r>
    <r>
      <rPr>
        <sz val="11"/>
        <rFont val="Arial"/>
        <family val="2"/>
        <charset val="238"/>
      </rPr>
      <t xml:space="preserve"> (áru- és készletértékesítés, a nyújtott szolgáltatások ellenértéke, a bérleti díj bevételek, az intézményi ellátási díjak, az alkalmazottak térítése, az általános forgalmi adó bevételek, valamint a hozam- és kamatbevételek)</t>
    </r>
  </si>
  <si>
    <r>
      <t xml:space="preserve">Közhatalmi bevételek </t>
    </r>
    <r>
      <rPr>
        <sz val="11"/>
        <rFont val="Arial"/>
        <family val="2"/>
        <charset val="238"/>
      </rPr>
      <t>(adók, illetékek, járulékok, hozzájárulások, bírságok, díjak, és más fizetési kötelezettségek)</t>
    </r>
  </si>
  <si>
    <t xml:space="preserve">   támogatásértékű felhalmozási kiadások államháztartáson belülre</t>
  </si>
  <si>
    <t>ÁFA</t>
  </si>
  <si>
    <t xml:space="preserve">M </t>
  </si>
  <si>
    <t>könyvtáros 1</t>
  </si>
  <si>
    <t>adó 3</t>
  </si>
  <si>
    <t>adóellenőr 0,5 (2 fő 6 órás 3,5 hóra)</t>
  </si>
  <si>
    <t>Bölcsődei dolgozók bértámogatása</t>
  </si>
  <si>
    <t>Települési támogatások (önk.rendelet, valamint a Szoc.tv. Alapján: első lakáshoz jutók támogatása, beiskolázási támogatás, segélyek)</t>
  </si>
  <si>
    <t>Beiskolázási támogatás</t>
  </si>
  <si>
    <t>Ellátottak pénzbeli juttatásai</t>
  </si>
  <si>
    <t>Rendszeres gyermekvédelmi kedvezmény (Erzsébet utalvány)</t>
  </si>
  <si>
    <t>Átmeneti segély, temetési segély, rendk.gyv.tám., Szoc.tv. 45.§ Önk.rend.</t>
  </si>
  <si>
    <t>Napraforgó Óvoda és Bölcsőde</t>
  </si>
  <si>
    <t>adatok főben</t>
  </si>
  <si>
    <t>Polgármesteri illetmény támogatása</t>
  </si>
  <si>
    <t>Bölcsődei üzemeltetési támogatás</t>
  </si>
  <si>
    <t>TOP-3.1.1-16-VE1-2017-00020 Kerékpárút építése Alsóörs és Felsőörs községek területén</t>
  </si>
  <si>
    <t>takarító 1</t>
  </si>
  <si>
    <t>Felh.c.tám. EGYÉB VÁLLALKOZÁSOK</t>
  </si>
  <si>
    <t>KERÉKPÁRÚT</t>
  </si>
  <si>
    <t>rendezvényszervező 1</t>
  </si>
  <si>
    <t>közterület felügyelő 1</t>
  </si>
  <si>
    <t>polgármester 1 tisztségviselő</t>
  </si>
  <si>
    <r>
      <t>B4. Intézményi működési bevételek</t>
    </r>
    <r>
      <rPr>
        <sz val="11"/>
        <rFont val="Arial"/>
        <family val="2"/>
        <charset val="238"/>
      </rPr>
      <t xml:space="preserve"> (áru- és készletértékesítés, a nyújtott szolgáltatások ellenértéke, a bérleti díj bevételek, az intézményi ellátási díjak, az alkalmazottak térítése, az általános forgalmi adó bevételek, valamint a hozam- és kamatbevételek)</t>
    </r>
  </si>
  <si>
    <r>
      <t xml:space="preserve">B3. Közhatalmi bevételek </t>
    </r>
    <r>
      <rPr>
        <sz val="11"/>
        <rFont val="Arial"/>
        <family val="2"/>
        <charset val="238"/>
      </rPr>
      <t>(adók, illetékek, járulékok, hozzájárulások, bírságok, díjak, és más fizetési kötelezettségek)</t>
    </r>
  </si>
  <si>
    <t>B11. Központi költségvetésből kapott támogatás</t>
  </si>
  <si>
    <t>B16. Működési célú támogatásértékű bevétel ÁH-n belülről</t>
  </si>
  <si>
    <t>B6. Működési célú átvett pénzeszköz ÁH-n kívülről</t>
  </si>
  <si>
    <t>B2. Felhalmozási célú támogatásértékű bevétel ÁH-n belülről</t>
  </si>
  <si>
    <t>B7. Felhalmozási célú átvett pénzeszköz ÁH-n kívülről</t>
  </si>
  <si>
    <t>B5. Felhalmozáci célú bevételek (a tárgyi eszközök és immateriális javak értékesítése és a pénzügyi befektetések bevételei)</t>
  </si>
  <si>
    <t xml:space="preserve">B813. Előző évek előirányzat-maradványának, pénzmaradványának és előző évek vállalkozási maradványának igénybevétele </t>
  </si>
  <si>
    <t>B814. Finanszírozási bevételek  (megelőlegezések)</t>
  </si>
  <si>
    <t>K1. Személyi juttatások</t>
  </si>
  <si>
    <t xml:space="preserve">K2. Munkaadókat terhelő járulékok és szociális hozzájárulási adó, </t>
  </si>
  <si>
    <t>K3. Dologi kiadások és egyéb folyó kiadások</t>
  </si>
  <si>
    <t>K506.   támogatásértékű működési kiadások államáztartáson belülre</t>
  </si>
  <si>
    <t>K5021. A helyi önk. Előző évi elsz. Származó kiadások</t>
  </si>
  <si>
    <t>K512.   működési célú pénzeszközátadások államháztartáson kívülre</t>
  </si>
  <si>
    <t>K48.  Ellátottak juttatásai,  társadalom-, szociálpolitikai és egyéb juttatás, támogatás</t>
  </si>
  <si>
    <t xml:space="preserve">K513. Egyéb pénzforgalom nélküli kiadások -Tartalékok </t>
  </si>
  <si>
    <t>K6. Beruházások</t>
  </si>
  <si>
    <t>K7. Felújítások</t>
  </si>
  <si>
    <t xml:space="preserve">K8. Egyéb felhalmozási kiadások </t>
  </si>
  <si>
    <t xml:space="preserve">K9. Finanszírozási kiadások </t>
  </si>
  <si>
    <t xml:space="preserve">   támogatásértékű működési kiadások államáztartáson belülre</t>
  </si>
  <si>
    <t xml:space="preserve">  A helyi önk. Előző évi elsz. Származó kiadások</t>
  </si>
  <si>
    <t xml:space="preserve">   egyéb elvonások befizetések</t>
  </si>
  <si>
    <t>Temüsz előirányzatai</t>
  </si>
  <si>
    <t>Temüsz módosított előirányzatai</t>
  </si>
  <si>
    <t>Egyéb műk.c. támogatás (Pályázat, Rendszeres gyv.kedv.)</t>
  </si>
  <si>
    <t xml:space="preserve">Egyéb műk.c. támogatás Társulástól </t>
  </si>
  <si>
    <t>Egyéb műk.c. támogatás Térségi Fejlesztési Tanácstól (programokra)</t>
  </si>
  <si>
    <t xml:space="preserve">B16. Támogatásértékű működési bevételek </t>
  </si>
  <si>
    <t>Felh.célú támogatás (Vis Maior)</t>
  </si>
  <si>
    <t xml:space="preserve">B21. B25. Támogatásértékű felhalmozási bevételek </t>
  </si>
  <si>
    <t>"</t>
  </si>
  <si>
    <t>Egyéb műk.c. támogatás (Elkülnített Állami Pénzalapoktól (Bethlen Gábor Alap, Közfoglalkoztatás, Nemzeti kulturális alap)</t>
  </si>
  <si>
    <t>K5022. egyéb elvonások befizetések</t>
  </si>
  <si>
    <t>ÁTADOTT PÉNZESZKÖZÖK ÁLLAMHÁZTARTÁSON KÍVÜLRE 2021</t>
  </si>
  <si>
    <t>dajka 3</t>
  </si>
  <si>
    <t>ped.assz. 1</t>
  </si>
  <si>
    <t>kisgy.nevelő 2</t>
  </si>
  <si>
    <t>Strand gondnok,1</t>
  </si>
  <si>
    <t>dajka/takarító (bölcsőde) 0,75</t>
  </si>
  <si>
    <t>szakács szoc.étk., külsősök 1</t>
  </si>
  <si>
    <t>szakács bölcsőde 1</t>
  </si>
  <si>
    <t>igazgatási ea. 1</t>
  </si>
  <si>
    <t>Strand-Kemping idénylétszám 5+3=8</t>
  </si>
  <si>
    <t>szakács óvoda 1</t>
  </si>
  <si>
    <t>anyakönyvvez., szoc. üi. 1</t>
  </si>
  <si>
    <t>temüsz fizikai 9</t>
  </si>
  <si>
    <t>konyhai kisegítő óvoda 1</t>
  </si>
  <si>
    <t>élelmezésvezető 1</t>
  </si>
  <si>
    <t>K5. Egyéb működési célú kiadások</t>
  </si>
  <si>
    <t>K915.  irányító szerv alá tartozó költségvetési szervnek folyósított működési támogatás</t>
  </si>
  <si>
    <t>B812. Forgatási célú értékpapírok</t>
  </si>
  <si>
    <t>Forgatási célú értékpapírok</t>
  </si>
  <si>
    <t>2022 . ÉVI KÖLTSÉGVETÉS</t>
  </si>
  <si>
    <t xml:space="preserve">MÉRLEG </t>
  </si>
  <si>
    <t>ÖNKORMÁNYZAT és INTÉZMÉNYEK ÖSSZESEN 2022</t>
  </si>
  <si>
    <t>HELYI ADÓ BEVÉTELEK 2022</t>
  </si>
  <si>
    <t>TÁMOGATÁSÉRTÉKŰ BEVÉTELEK államháztartáson belülről 2022</t>
  </si>
  <si>
    <t>Felh.célú támogatás (TOP 1.2.1-16-VE1-00031 pályázat Turisztika)</t>
  </si>
  <si>
    <t>Kisfaludy 2030 pályázat (Strandfejlesztés)</t>
  </si>
  <si>
    <t>Önkormányati fejlesztések (Római út)</t>
  </si>
  <si>
    <t>KÖZPONTI KÖLTSÉGVETÉSBŐL SZÁRMAZÓ TÁMOGATÁSOK 2022</t>
  </si>
  <si>
    <t>Bölcsődei dajkák bértámogatása</t>
  </si>
  <si>
    <t>Gyermekétkeztetési feladatok támogatása</t>
  </si>
  <si>
    <t>A települési önkormányzatok gyermekétkeztetési feladatainak támogatása</t>
  </si>
  <si>
    <t>Megvalósítás 2018-2022</t>
  </si>
  <si>
    <t>TOP-1.2.1-16-VE1-2021-00031  Vízen, földön és két keréken - „Zöld tengely” turisztikai fejlesztés Alsóörsön</t>
  </si>
  <si>
    <t>Megvalósítás 2022</t>
  </si>
  <si>
    <t>Európai Uniós Projektek 2022</t>
  </si>
  <si>
    <t>BERUHÁZÁS-FELÚJÍTÁS 2022</t>
  </si>
  <si>
    <t>Vis Maior</t>
  </si>
  <si>
    <t>Légkondícionáló 4 db (nagy apartman, 3 db kétágyas szoba)</t>
  </si>
  <si>
    <t>Kisfaludy pályázat (Strand locsoló, pancsoló napvitorla, tömörítőgép)</t>
  </si>
  <si>
    <t>Plusz 1 db tömörítőgép strandra</t>
  </si>
  <si>
    <t>Római út felújítása</t>
  </si>
  <si>
    <t>I.es strandbejárat hő és hangszigetelés , nyilászáró</t>
  </si>
  <si>
    <t>Sportpálya öltöző felújitás</t>
  </si>
  <si>
    <t>MFP pályázat gépbeszerzés</t>
  </si>
  <si>
    <t>Buszmegálló</t>
  </si>
  <si>
    <t>Kis Balaton parképítés</t>
  </si>
  <si>
    <t>Villámvédelem művház</t>
  </si>
  <si>
    <t>Földterület vásárlás</t>
  </si>
  <si>
    <t>Kamera fejlesztés</t>
  </si>
  <si>
    <t>TOP TURISZTIKA ZÖLD TENGELY</t>
  </si>
  <si>
    <t>2 db mosógép kemping</t>
  </si>
  <si>
    <t>Laptop</t>
  </si>
  <si>
    <t>Mókuskerék</t>
  </si>
  <si>
    <t>A fenti előirányzatokból 2022 költségvetési év azon fejlesztési céljai, amelyek megvalósításához a Stabilitási tv. 3. § (1) bekezdése szerinti adósságot keletkeztető ügylet megkötése válik vagy válhat szükségessé (forrás feltüntetése ezer forintban)</t>
  </si>
  <si>
    <t>Műk.c.tám. EGYHÁZAKNAK</t>
  </si>
  <si>
    <t>Felh.c.tám. EGYHÁZAKNAK</t>
  </si>
  <si>
    <t>TELEPÜLÉSI TÁMOGATÁS 2022</t>
  </si>
  <si>
    <t>LÉTSZÁM 2022</t>
  </si>
  <si>
    <t>ügyintéző 1</t>
  </si>
  <si>
    <t>Kemping gondnok 1, Kemping karbantartó 1</t>
  </si>
  <si>
    <t>idény dolgozó: ingatlan karbantartó 2 x 4 órás = 1fő</t>
  </si>
  <si>
    <t>5 óvónő, 1 óvónő int.vez</t>
  </si>
  <si>
    <t>ped.assz. 2</t>
  </si>
  <si>
    <t>KÖZVETETT TÁMOGATÁSOK 2022</t>
  </si>
  <si>
    <t>ELŐIRÁNYZAT FELHASZNÁLÁSI TERV 2022</t>
  </si>
  <si>
    <t>11. melléklet  a 3 /2022. (II. 11. ) Önkormányzati rendelethez</t>
  </si>
  <si>
    <t xml:space="preserve"> 1. melléklet a 3 /2022. (II. 11. ) Önkormányzati rendelethez</t>
  </si>
  <si>
    <t>2. melléklet a 3/2022. (II. 11. ) Önkormányzati rendelethez</t>
  </si>
  <si>
    <t>3. melléklet a 3 /2022. (II. 11. ) Önkormányzati rendelethez</t>
  </si>
  <si>
    <t>4. melléklet a  3 /2021. (II. 11. ) Önkormányzati rendelethez</t>
  </si>
  <si>
    <t>5. melléklet a 3 /2022. (II. 11. ) Önkormányzati rendelethez</t>
  </si>
  <si>
    <t>6. melléklet a 3/2022. (II. 11. ) Önkormányzati rendelethez</t>
  </si>
  <si>
    <t>7. melléklet a 3/2021. (II. 11. ) Önkormányzati rendelethez</t>
  </si>
  <si>
    <t>8. melléklet a 3/2021. (II. 11. ) Önkormányzati rendelethez</t>
  </si>
  <si>
    <t>9. melléklet a 3/2021. (II. 11. ) Önkormányzati rendelethez</t>
  </si>
  <si>
    <t>10. melléklet a 3 /2022. (II. 11. ) Önkormányzati rendelethez</t>
  </si>
  <si>
    <t>12. melléklet a 3/2021. (II. 11. ) Önkormányzati rendelethez</t>
  </si>
</sst>
</file>

<file path=xl/styles.xml><?xml version="1.0" encoding="utf-8"?>
<styleSheet xmlns="http://schemas.openxmlformats.org/spreadsheetml/2006/main">
  <numFmts count="4">
    <numFmt numFmtId="43" formatCode="_-* #,##0.00\ _F_t_-;\-* #,##0.00\ _F_t_-;_-* &quot;-&quot;??\ _F_t_-;_-@_-"/>
    <numFmt numFmtId="164" formatCode="0__"/>
    <numFmt numFmtId="165" formatCode="_-* #,##0\ _F_t_-;\-* #,##0\ _F_t_-;_-* &quot;-&quot;??\ _F_t_-;_-@_-"/>
    <numFmt numFmtId="166" formatCode="_-* #,##0\ _F_t_-;\-* #,##0\ _F_t_-;_-* \-??\ _F_t_-;_-@_-"/>
  </numFmts>
  <fonts count="45">
    <font>
      <sz val="10"/>
      <name val="Arial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3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22"/>
      <name val="Arial"/>
      <family val="2"/>
      <charset val="238"/>
    </font>
    <font>
      <b/>
      <sz val="16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name val="Arial"/>
      <family val="2"/>
      <charset val="238"/>
    </font>
    <font>
      <sz val="10"/>
      <color indexed="8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b/>
      <sz val="13"/>
      <color indexed="8"/>
      <name val="Arial"/>
      <family val="2"/>
      <charset val="238"/>
    </font>
    <font>
      <i/>
      <sz val="13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4"/>
      <name val="Arial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9"/>
      <name val="Arial"/>
      <family val="2"/>
      <charset val="238"/>
    </font>
    <font>
      <i/>
      <sz val="22"/>
      <name val="Arial"/>
      <family val="2"/>
      <charset val="238"/>
    </font>
    <font>
      <i/>
      <sz val="10"/>
      <name val="Arial"/>
      <family val="2"/>
      <charset val="238"/>
    </font>
    <font>
      <b/>
      <i/>
      <sz val="12"/>
      <color indexed="1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i/>
      <sz val="9"/>
      <name val="Arial"/>
      <family val="2"/>
      <charset val="238"/>
    </font>
    <font>
      <b/>
      <i/>
      <u/>
      <sz val="11"/>
      <name val="Arial"/>
      <family val="2"/>
      <charset val="238"/>
    </font>
    <font>
      <b/>
      <i/>
      <u/>
      <sz val="14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i/>
      <sz val="8"/>
      <name val="Arial"/>
      <family val="2"/>
      <charset val="238"/>
    </font>
    <font>
      <b/>
      <i/>
      <u/>
      <sz val="8"/>
      <name val="Arial"/>
      <family val="2"/>
      <charset val="238"/>
    </font>
    <font>
      <u/>
      <sz val="8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theme="3" tint="-0.249977111117893"/>
      <name val="Arial"/>
      <family val="2"/>
      <charset val="238"/>
    </font>
    <font>
      <sz val="13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221">
    <xf numFmtId="0" fontId="0" fillId="0" borderId="0" xfId="0"/>
    <xf numFmtId="0" fontId="2" fillId="0" borderId="0" xfId="0" applyFont="1"/>
    <xf numFmtId="164" fontId="3" fillId="0" borderId="0" xfId="4" applyNumberFormat="1" applyFont="1" applyFill="1" applyBorder="1" applyAlignment="1">
      <alignment horizontal="left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wrapText="1"/>
    </xf>
    <xf numFmtId="164" fontId="10" fillId="0" borderId="1" xfId="4" applyNumberFormat="1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wrapText="1"/>
    </xf>
    <xf numFmtId="164" fontId="11" fillId="0" borderId="1" xfId="4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Fill="1" applyBorder="1" applyAlignment="1">
      <alignment horizontal="justify" wrapText="1"/>
    </xf>
    <xf numFmtId="0" fontId="9" fillId="7" borderId="1" xfId="0" applyFont="1" applyFill="1" applyBorder="1" applyAlignment="1">
      <alignment horizontal="justify" wrapText="1"/>
    </xf>
    <xf numFmtId="0" fontId="8" fillId="0" borderId="1" xfId="0" applyFont="1" applyFill="1" applyBorder="1" applyAlignment="1">
      <alignment horizontal="justify" wrapText="1"/>
    </xf>
    <xf numFmtId="0" fontId="7" fillId="0" borderId="0" xfId="0" applyFont="1"/>
    <xf numFmtId="0" fontId="7" fillId="0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8" fillId="0" borderId="1" xfId="0" applyFont="1" applyFill="1" applyBorder="1" applyAlignment="1">
      <alignment wrapText="1"/>
    </xf>
    <xf numFmtId="0" fontId="12" fillId="0" borderId="0" xfId="0" applyFont="1" applyFill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wrapText="1"/>
    </xf>
    <xf numFmtId="0" fontId="14" fillId="0" borderId="0" xfId="0" applyFont="1" applyFill="1" applyAlignment="1"/>
    <xf numFmtId="0" fontId="15" fillId="0" borderId="0" xfId="0" applyFont="1" applyFill="1" applyAlignment="1">
      <alignment wrapText="1"/>
    </xf>
    <xf numFmtId="164" fontId="11" fillId="2" borderId="1" xfId="4" applyNumberFormat="1" applyFont="1" applyFill="1" applyBorder="1" applyAlignment="1">
      <alignment horizontal="left" vertical="center" wrapText="1"/>
    </xf>
    <xf numFmtId="0" fontId="7" fillId="0" borderId="0" xfId="0" applyFont="1" applyFill="1"/>
    <xf numFmtId="0" fontId="9" fillId="2" borderId="1" xfId="0" applyFont="1" applyFill="1" applyBorder="1" applyAlignment="1">
      <alignment wrapText="1"/>
    </xf>
    <xf numFmtId="165" fontId="8" fillId="0" borderId="1" xfId="1" applyNumberFormat="1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1" fillId="0" borderId="1" xfId="1" applyNumberFormat="1" applyFont="1" applyFill="1" applyBorder="1" applyAlignment="1">
      <alignment horizontal="center" vertical="center" wrapText="1"/>
    </xf>
    <xf numFmtId="165" fontId="11" fillId="7" borderId="1" xfId="1" applyNumberFormat="1" applyFont="1" applyFill="1" applyBorder="1" applyAlignment="1">
      <alignment horizontal="center" vertical="center" wrapText="1"/>
    </xf>
    <xf numFmtId="165" fontId="9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9" fillId="2" borderId="1" xfId="1" applyNumberFormat="1" applyFont="1" applyFill="1" applyBorder="1" applyAlignment="1">
      <alignment horizontal="center" vertical="center"/>
    </xf>
    <xf numFmtId="165" fontId="9" fillId="8" borderId="1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Alignment="1">
      <alignment horizontal="center" vertical="center" wrapText="1"/>
    </xf>
    <xf numFmtId="165" fontId="9" fillId="9" borderId="1" xfId="1" applyNumberFormat="1" applyFont="1" applyFill="1" applyBorder="1" applyAlignment="1">
      <alignment horizontal="center" vertical="center"/>
    </xf>
    <xf numFmtId="165" fontId="9" fillId="10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6" fillId="0" borderId="0" xfId="0" applyFont="1"/>
    <xf numFmtId="0" fontId="1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19" fillId="0" borderId="1" xfId="4" applyNumberFormat="1" applyFont="1" applyFill="1" applyBorder="1" applyAlignment="1">
      <alignment horizontal="left" vertical="center" wrapText="1"/>
    </xf>
    <xf numFmtId="3" fontId="19" fillId="0" borderId="1" xfId="4" applyNumberFormat="1" applyFont="1" applyFill="1" applyBorder="1" applyAlignment="1">
      <alignment horizontal="right" vertical="center" wrapText="1"/>
    </xf>
    <xf numFmtId="164" fontId="20" fillId="0" borderId="1" xfId="4" applyNumberFormat="1" applyFont="1" applyFill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3" fillId="0" borderId="1" xfId="4" applyNumberFormat="1" applyFont="1" applyFill="1" applyBorder="1" applyAlignment="1">
      <alignment horizontal="right" vertical="center"/>
    </xf>
    <xf numFmtId="3" fontId="3" fillId="0" borderId="1" xfId="4" applyNumberFormat="1" applyFont="1" applyFill="1" applyBorder="1" applyAlignment="1">
      <alignment horizontal="right" vertical="center" wrapText="1"/>
    </xf>
    <xf numFmtId="164" fontId="3" fillId="0" borderId="0" xfId="4" applyNumberFormat="1" applyFont="1" applyFill="1" applyBorder="1" applyAlignment="1">
      <alignment horizontal="left" vertical="center"/>
    </xf>
    <xf numFmtId="3" fontId="21" fillId="0" borderId="1" xfId="4" applyNumberFormat="1" applyFont="1" applyFill="1" applyBorder="1" applyAlignment="1">
      <alignment horizontal="right" vertical="center" wrapText="1"/>
    </xf>
    <xf numFmtId="164" fontId="21" fillId="0" borderId="0" xfId="4" applyNumberFormat="1" applyFont="1" applyFill="1" applyBorder="1" applyAlignment="1">
      <alignment horizontal="left" vertical="center" wrapText="1"/>
    </xf>
    <xf numFmtId="164" fontId="22" fillId="0" borderId="0" xfId="4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3" fontId="3" fillId="0" borderId="1" xfId="3" applyNumberFormat="1" applyFont="1" applyFill="1" applyBorder="1" applyAlignment="1">
      <alignment horizontal="right" vertical="center"/>
    </xf>
    <xf numFmtId="0" fontId="3" fillId="0" borderId="0" xfId="3" applyFont="1" applyFill="1" applyBorder="1" applyAlignment="1">
      <alignment horizontal="left" vertical="center"/>
    </xf>
    <xf numFmtId="164" fontId="23" fillId="0" borderId="0" xfId="4" applyNumberFormat="1" applyFont="1" applyFill="1" applyBorder="1" applyAlignment="1">
      <alignment horizontal="left" vertical="center" wrapText="1"/>
    </xf>
    <xf numFmtId="3" fontId="13" fillId="0" borderId="0" xfId="0" applyNumberFormat="1" applyFont="1"/>
    <xf numFmtId="0" fontId="0" fillId="0" borderId="2" xfId="0" applyFont="1" applyBorder="1" applyAlignment="1" applyProtection="1">
      <alignment wrapText="1"/>
      <protection locked="0"/>
    </xf>
    <xf numFmtId="0" fontId="2" fillId="0" borderId="2" xfId="0" applyFont="1" applyBorder="1" applyAlignment="1" applyProtection="1">
      <alignment wrapText="1"/>
      <protection locked="0"/>
    </xf>
    <xf numFmtId="0" fontId="2" fillId="0" borderId="0" xfId="0" applyFont="1" applyAlignment="1"/>
    <xf numFmtId="165" fontId="2" fillId="0" borderId="0" xfId="1" applyNumberFormat="1" applyFont="1"/>
    <xf numFmtId="165" fontId="8" fillId="0" borderId="1" xfId="1" applyNumberFormat="1" applyFont="1" applyBorder="1" applyAlignment="1">
      <alignment horizontal="center" vertical="center" wrapText="1"/>
    </xf>
    <xf numFmtId="3" fontId="21" fillId="0" borderId="0" xfId="4" applyNumberFormat="1" applyFont="1" applyFill="1" applyBorder="1" applyAlignment="1">
      <alignment horizontal="right" vertical="center" wrapText="1"/>
    </xf>
    <xf numFmtId="165" fontId="2" fillId="0" borderId="0" xfId="1" applyNumberFormat="1" applyFont="1" applyFill="1"/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65" fontId="24" fillId="0" borderId="1" xfId="1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3" fontId="2" fillId="0" borderId="1" xfId="0" applyNumberFormat="1" applyFont="1" applyBorder="1"/>
    <xf numFmtId="3" fontId="2" fillId="0" borderId="1" xfId="0" applyNumberFormat="1" applyFont="1" applyBorder="1" applyAlignment="1">
      <alignment wrapText="1"/>
    </xf>
    <xf numFmtId="3" fontId="7" fillId="0" borderId="1" xfId="0" applyNumberFormat="1" applyFont="1" applyBorder="1"/>
    <xf numFmtId="3" fontId="2" fillId="0" borderId="0" xfId="0" applyNumberFormat="1" applyFont="1"/>
    <xf numFmtId="0" fontId="2" fillId="0" borderId="0" xfId="0" applyFont="1" applyAlignment="1">
      <alignment vertical="center"/>
    </xf>
    <xf numFmtId="0" fontId="2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28" fillId="0" borderId="1" xfId="0" applyNumberFormat="1" applyFont="1" applyBorder="1" applyAlignment="1">
      <alignment vertical="center"/>
    </xf>
    <xf numFmtId="0" fontId="26" fillId="0" borderId="1" xfId="0" applyFont="1" applyBorder="1"/>
    <xf numFmtId="0" fontId="26" fillId="0" borderId="0" xfId="0" applyFont="1" applyBorder="1"/>
    <xf numFmtId="0" fontId="28" fillId="0" borderId="0" xfId="0" applyFont="1"/>
    <xf numFmtId="0" fontId="28" fillId="0" borderId="0" xfId="0" applyFont="1" applyAlignment="1">
      <alignment vertical="center"/>
    </xf>
    <xf numFmtId="1" fontId="28" fillId="0" borderId="0" xfId="0" applyNumberFormat="1" applyFont="1" applyAlignment="1">
      <alignment vertical="center"/>
    </xf>
    <xf numFmtId="0" fontId="13" fillId="0" borderId="0" xfId="0" applyFont="1" applyFill="1" applyBorder="1"/>
    <xf numFmtId="0" fontId="13" fillId="0" borderId="0" xfId="0" applyFont="1"/>
    <xf numFmtId="3" fontId="13" fillId="0" borderId="0" xfId="0" applyNumberFormat="1" applyFont="1" applyAlignment="1">
      <alignment vertical="center"/>
    </xf>
    <xf numFmtId="0" fontId="28" fillId="0" borderId="0" xfId="0" applyFont="1" applyBorder="1"/>
    <xf numFmtId="0" fontId="28" fillId="0" borderId="0" xfId="0" applyFont="1" applyBorder="1" applyAlignment="1">
      <alignment vertical="center"/>
    </xf>
    <xf numFmtId="0" fontId="29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5" fillId="0" borderId="1" xfId="0" applyFont="1" applyBorder="1" applyAlignment="1">
      <alignment wrapText="1"/>
    </xf>
    <xf numFmtId="0" fontId="12" fillId="0" borderId="0" xfId="0" applyFont="1"/>
    <xf numFmtId="165" fontId="28" fillId="0" borderId="1" xfId="1" applyNumberFormat="1" applyFont="1" applyBorder="1" applyAlignment="1">
      <alignment horizontal="right" vertical="center"/>
    </xf>
    <xf numFmtId="165" fontId="13" fillId="0" borderId="1" xfId="1" applyNumberFormat="1" applyFont="1" applyBorder="1" applyAlignment="1">
      <alignment horizontal="right" vertical="center"/>
    </xf>
    <xf numFmtId="164" fontId="21" fillId="0" borderId="0" xfId="4" applyNumberFormat="1" applyFont="1" applyFill="1" applyBorder="1" applyAlignment="1">
      <alignment vertical="center" wrapText="1"/>
    </xf>
    <xf numFmtId="164" fontId="20" fillId="0" borderId="0" xfId="4" applyNumberFormat="1" applyFont="1" applyFill="1" applyBorder="1" applyAlignment="1">
      <alignment horizontal="left" vertical="center" wrapText="1"/>
    </xf>
    <xf numFmtId="0" fontId="22" fillId="0" borderId="0" xfId="3" applyFont="1" applyFill="1" applyBorder="1" applyAlignment="1">
      <alignment horizontal="right" vertical="center"/>
    </xf>
    <xf numFmtId="0" fontId="8" fillId="0" borderId="0" xfId="0" applyFont="1"/>
    <xf numFmtId="0" fontId="2" fillId="0" borderId="1" xfId="0" applyFont="1" applyBorder="1" applyAlignment="1" applyProtection="1">
      <alignment wrapText="1"/>
      <protection locked="0"/>
    </xf>
    <xf numFmtId="0" fontId="30" fillId="0" borderId="0" xfId="0" applyFont="1" applyAlignment="1"/>
    <xf numFmtId="0" fontId="16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2" fontId="8" fillId="0" borderId="1" xfId="0" applyNumberFormat="1" applyFont="1" applyBorder="1" applyAlignment="1">
      <alignment horizontal="center" vertical="center"/>
    </xf>
    <xf numFmtId="0" fontId="31" fillId="0" borderId="0" xfId="0" applyFont="1"/>
    <xf numFmtId="0" fontId="17" fillId="0" borderId="1" xfId="0" applyFont="1" applyFill="1" applyBorder="1" applyAlignment="1">
      <alignment wrapText="1"/>
    </xf>
    <xf numFmtId="2" fontId="32" fillId="0" borderId="1" xfId="4" applyNumberFormat="1" applyFont="1" applyFill="1" applyBorder="1" applyAlignment="1">
      <alignment horizontal="center" vertical="center" wrapText="1"/>
    </xf>
    <xf numFmtId="0" fontId="31" fillId="0" borderId="0" xfId="0" applyFont="1" applyFill="1"/>
    <xf numFmtId="0" fontId="17" fillId="0" borderId="0" xfId="0" applyFont="1" applyFill="1" applyBorder="1" applyAlignment="1">
      <alignment wrapText="1"/>
    </xf>
    <xf numFmtId="2" fontId="32" fillId="0" borderId="0" xfId="4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3" fillId="3" borderId="4" xfId="0" applyFont="1" applyFill="1" applyBorder="1" applyAlignment="1">
      <alignment wrapText="1"/>
    </xf>
    <xf numFmtId="0" fontId="34" fillId="0" borderId="5" xfId="0" applyFont="1" applyBorder="1" applyAlignment="1">
      <alignment horizontal="center" vertical="center" wrapText="1"/>
    </xf>
    <xf numFmtId="164" fontId="10" fillId="0" borderId="1" xfId="4" applyNumberFormat="1" applyFont="1" applyFill="1" applyBorder="1" applyAlignment="1">
      <alignment vertical="center" wrapText="1"/>
    </xf>
    <xf numFmtId="3" fontId="10" fillId="0" borderId="1" xfId="4" applyNumberFormat="1" applyFont="1" applyFill="1" applyBorder="1" applyAlignment="1">
      <alignment horizontal="center" vertical="center" wrapText="1"/>
    </xf>
    <xf numFmtId="3" fontId="19" fillId="0" borderId="1" xfId="4" applyNumberFormat="1" applyFont="1" applyFill="1" applyBorder="1" applyAlignment="1">
      <alignment horizontal="center" vertical="center" wrapText="1"/>
    </xf>
    <xf numFmtId="3" fontId="19" fillId="0" borderId="0" xfId="4" applyNumberFormat="1" applyFont="1" applyFill="1" applyBorder="1" applyAlignment="1">
      <alignment horizontal="right" vertical="center" wrapText="1"/>
    </xf>
    <xf numFmtId="0" fontId="8" fillId="0" borderId="6" xfId="0" applyFont="1" applyFill="1" applyBorder="1" applyAlignment="1">
      <alignment wrapText="1"/>
    </xf>
    <xf numFmtId="3" fontId="8" fillId="0" borderId="1" xfId="0" applyNumberFormat="1" applyFont="1" applyFill="1" applyBorder="1" applyAlignment="1">
      <alignment horizontal="center" vertical="center"/>
    </xf>
    <xf numFmtId="3" fontId="8" fillId="0" borderId="7" xfId="0" applyNumberFormat="1" applyFont="1" applyFill="1" applyBorder="1" applyAlignment="1">
      <alignment horizontal="center" vertical="center"/>
    </xf>
    <xf numFmtId="3" fontId="19" fillId="0" borderId="7" xfId="4" applyNumberFormat="1" applyFont="1" applyFill="1" applyBorder="1" applyAlignment="1">
      <alignment horizontal="center" vertical="center" wrapText="1"/>
    </xf>
    <xf numFmtId="0" fontId="35" fillId="0" borderId="8" xfId="0" applyFont="1" applyFill="1" applyBorder="1"/>
    <xf numFmtId="3" fontId="35" fillId="0" borderId="9" xfId="0" applyNumberFormat="1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33" fillId="3" borderId="11" xfId="0" applyFont="1" applyFill="1" applyBorder="1" applyAlignment="1">
      <alignment wrapText="1"/>
    </xf>
    <xf numFmtId="0" fontId="36" fillId="0" borderId="12" xfId="0" applyFont="1" applyFill="1" applyBorder="1" applyAlignment="1">
      <alignment wrapText="1"/>
    </xf>
    <xf numFmtId="0" fontId="2" fillId="0" borderId="0" xfId="0" applyFont="1" applyBorder="1"/>
    <xf numFmtId="0" fontId="27" fillId="0" borderId="0" xfId="0" applyFont="1"/>
    <xf numFmtId="0" fontId="6" fillId="0" borderId="0" xfId="2" applyFont="1" applyAlignment="1" applyProtection="1"/>
    <xf numFmtId="165" fontId="2" fillId="0" borderId="0" xfId="1" applyNumberFormat="1" applyFont="1" applyAlignment="1">
      <alignment vertical="center"/>
    </xf>
    <xf numFmtId="165" fontId="16" fillId="0" borderId="0" xfId="1" applyNumberFormat="1" applyFont="1" applyAlignment="1">
      <alignment vertical="center"/>
    </xf>
    <xf numFmtId="165" fontId="8" fillId="0" borderId="0" xfId="1" applyNumberFormat="1" applyFont="1" applyAlignment="1">
      <alignment horizontal="right" vertical="center"/>
    </xf>
    <xf numFmtId="165" fontId="17" fillId="2" borderId="1" xfId="1" applyNumberFormat="1" applyFont="1" applyFill="1" applyBorder="1" applyAlignment="1">
      <alignment horizontal="center" vertical="center"/>
    </xf>
    <xf numFmtId="165" fontId="17" fillId="2" borderId="1" xfId="1" applyNumberFormat="1" applyFont="1" applyFill="1" applyBorder="1" applyAlignment="1">
      <alignment horizontal="center" vertical="center" wrapText="1"/>
    </xf>
    <xf numFmtId="165" fontId="9" fillId="0" borderId="1" xfId="1" applyNumberFormat="1" applyFont="1" applyBorder="1" applyAlignment="1">
      <alignment vertical="center" wrapText="1"/>
    </xf>
    <xf numFmtId="165" fontId="8" fillId="0" borderId="1" xfId="1" applyNumberFormat="1" applyFont="1" applyBorder="1" applyAlignment="1">
      <alignment horizontal="right" vertical="center"/>
    </xf>
    <xf numFmtId="165" fontId="9" fillId="0" borderId="1" xfId="1" applyNumberFormat="1" applyFont="1" applyBorder="1" applyAlignment="1">
      <alignment horizontal="justify" vertical="center" wrapText="1"/>
    </xf>
    <xf numFmtId="165" fontId="10" fillId="0" borderId="1" xfId="1" applyNumberFormat="1" applyFont="1" applyFill="1" applyBorder="1" applyAlignment="1">
      <alignment horizontal="left" vertical="center" wrapText="1"/>
    </xf>
    <xf numFmtId="165" fontId="9" fillId="4" borderId="1" xfId="1" applyNumberFormat="1" applyFont="1" applyFill="1" applyBorder="1" applyAlignment="1">
      <alignment horizontal="justify" vertical="center" wrapText="1"/>
    </xf>
    <xf numFmtId="165" fontId="8" fillId="4" borderId="1" xfId="1" applyNumberFormat="1" applyFont="1" applyFill="1" applyBorder="1" applyAlignment="1">
      <alignment horizontal="right" vertical="center"/>
    </xf>
    <xf numFmtId="165" fontId="8" fillId="0" borderId="1" xfId="1" applyNumberFormat="1" applyFont="1" applyBorder="1" applyAlignment="1">
      <alignment horizontal="justify" vertical="center" wrapText="1"/>
    </xf>
    <xf numFmtId="165" fontId="9" fillId="0" borderId="1" xfId="1" applyNumberFormat="1" applyFont="1" applyFill="1" applyBorder="1" applyAlignment="1">
      <alignment horizontal="justify" vertical="center" wrapText="1"/>
    </xf>
    <xf numFmtId="165" fontId="17" fillId="2" borderId="1" xfId="1" applyNumberFormat="1" applyFont="1" applyFill="1" applyBorder="1" applyAlignment="1">
      <alignment vertical="center" wrapText="1"/>
    </xf>
    <xf numFmtId="165" fontId="17" fillId="2" borderId="1" xfId="1" applyNumberFormat="1" applyFont="1" applyFill="1" applyBorder="1" applyAlignment="1">
      <alignment horizontal="justify" vertical="center" wrapText="1"/>
    </xf>
    <xf numFmtId="165" fontId="8" fillId="0" borderId="1" xfId="1" applyNumberFormat="1" applyFont="1" applyBorder="1" applyAlignment="1">
      <alignment vertical="center" wrapText="1"/>
    </xf>
    <xf numFmtId="165" fontId="8" fillId="0" borderId="1" xfId="1" applyNumberFormat="1" applyFont="1" applyFill="1" applyBorder="1" applyAlignment="1">
      <alignment vertical="center" wrapText="1"/>
    </xf>
    <xf numFmtId="165" fontId="17" fillId="5" borderId="1" xfId="1" applyNumberFormat="1" applyFont="1" applyFill="1" applyBorder="1" applyAlignment="1">
      <alignment vertical="center" wrapText="1"/>
    </xf>
    <xf numFmtId="165" fontId="11" fillId="0" borderId="1" xfId="1" applyNumberFormat="1" applyFont="1" applyFill="1" applyBorder="1" applyAlignment="1">
      <alignment horizontal="left" vertical="center" wrapText="1"/>
    </xf>
    <xf numFmtId="165" fontId="17" fillId="6" borderId="1" xfId="1" applyNumberFormat="1" applyFont="1" applyFill="1" applyBorder="1" applyAlignment="1">
      <alignment vertical="center" wrapText="1"/>
    </xf>
    <xf numFmtId="165" fontId="37" fillId="6" borderId="1" xfId="1" applyNumberFormat="1" applyFont="1" applyFill="1" applyBorder="1" applyAlignment="1">
      <alignment horizontal="left" vertical="center" wrapText="1"/>
    </xf>
    <xf numFmtId="0" fontId="25" fillId="0" borderId="1" xfId="0" applyFont="1" applyBorder="1"/>
    <xf numFmtId="0" fontId="29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165" fontId="29" fillId="0" borderId="1" xfId="1" applyNumberFormat="1" applyFont="1" applyBorder="1" applyAlignment="1">
      <alignment vertical="center" shrinkToFit="1"/>
    </xf>
    <xf numFmtId="165" fontId="2" fillId="0" borderId="1" xfId="1" applyNumberFormat="1" applyFont="1" applyBorder="1" applyAlignment="1">
      <alignment vertical="center" shrinkToFit="1"/>
    </xf>
    <xf numFmtId="0" fontId="7" fillId="0" borderId="1" xfId="0" applyFont="1" applyBorder="1" applyAlignment="1">
      <alignment wrapText="1"/>
    </xf>
    <xf numFmtId="165" fontId="7" fillId="0" borderId="1" xfId="1" applyNumberFormat="1" applyFont="1" applyBorder="1" applyAlignment="1">
      <alignment vertical="center" shrinkToFit="1"/>
    </xf>
    <xf numFmtId="3" fontId="13" fillId="0" borderId="1" xfId="0" applyNumberFormat="1" applyFont="1" applyBorder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39" fillId="0" borderId="13" xfId="0" applyFont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40" fillId="0" borderId="16" xfId="0" applyFont="1" applyFill="1" applyBorder="1" applyAlignment="1">
      <alignment horizontal="center" vertical="center"/>
    </xf>
    <xf numFmtId="0" fontId="39" fillId="0" borderId="13" xfId="0" applyFont="1" applyFill="1" applyBorder="1" applyAlignment="1">
      <alignment horizontal="center" vertical="center" wrapText="1"/>
    </xf>
    <xf numFmtId="0" fontId="41" fillId="0" borderId="16" xfId="0" applyFont="1" applyFill="1" applyBorder="1" applyAlignment="1">
      <alignment horizontal="center" vertical="center"/>
    </xf>
    <xf numFmtId="0" fontId="41" fillId="0" borderId="14" xfId="0" applyFont="1" applyFill="1" applyBorder="1" applyAlignment="1">
      <alignment horizontal="center" vertical="center"/>
    </xf>
    <xf numFmtId="0" fontId="39" fillId="0" borderId="12" xfId="0" applyFont="1" applyFill="1" applyBorder="1" applyAlignment="1">
      <alignment horizontal="center" vertical="center"/>
    </xf>
    <xf numFmtId="0" fontId="5" fillId="0" borderId="0" xfId="0" applyFont="1" applyBorder="1"/>
    <xf numFmtId="0" fontId="42" fillId="0" borderId="2" xfId="0" applyFont="1" applyBorder="1"/>
    <xf numFmtId="166" fontId="43" fillId="0" borderId="3" xfId="1" applyNumberFormat="1" applyFont="1" applyFill="1" applyBorder="1" applyAlignment="1" applyProtection="1"/>
    <xf numFmtId="0" fontId="42" fillId="0" borderId="2" xfId="0" applyFont="1" applyBorder="1" applyAlignment="1">
      <alignment wrapText="1"/>
    </xf>
    <xf numFmtId="165" fontId="28" fillId="0" borderId="1" xfId="1" applyNumberFormat="1" applyFont="1" applyBorder="1" applyAlignment="1">
      <alignment vertical="center" wrapText="1"/>
    </xf>
    <xf numFmtId="165" fontId="13" fillId="0" borderId="1" xfId="1" applyNumberFormat="1" applyFont="1" applyBorder="1" applyAlignment="1">
      <alignment vertical="center"/>
    </xf>
    <xf numFmtId="0" fontId="24" fillId="0" borderId="1" xfId="0" applyFont="1" applyBorder="1" applyAlignment="1" applyProtection="1">
      <alignment wrapText="1"/>
      <protection locked="0"/>
    </xf>
    <xf numFmtId="165" fontId="25" fillId="0" borderId="12" xfId="1" applyNumberFormat="1" applyFont="1" applyFill="1" applyBorder="1" applyAlignment="1">
      <alignment horizontal="center" vertical="center"/>
    </xf>
    <xf numFmtId="165" fontId="18" fillId="0" borderId="1" xfId="1" applyNumberFormat="1" applyFont="1" applyBorder="1" applyAlignment="1">
      <alignment horizontal="right" vertical="center"/>
    </xf>
    <xf numFmtId="166" fontId="43" fillId="0" borderId="17" xfId="1" applyNumberFormat="1" applyFont="1" applyFill="1" applyBorder="1" applyAlignment="1" applyProtection="1"/>
    <xf numFmtId="0" fontId="42" fillId="9" borderId="0" xfId="0" applyFont="1" applyFill="1" applyBorder="1" applyAlignment="1">
      <alignment wrapText="1"/>
    </xf>
    <xf numFmtId="166" fontId="43" fillId="9" borderId="1" xfId="1" applyNumberFormat="1" applyFont="1" applyFill="1" applyBorder="1" applyAlignment="1" applyProtection="1"/>
    <xf numFmtId="0" fontId="0" fillId="0" borderId="1" xfId="0" applyBorder="1" applyAlignment="1">
      <alignment wrapText="1"/>
    </xf>
    <xf numFmtId="0" fontId="2" fillId="0" borderId="0" xfId="0" applyFont="1" applyFill="1" applyAlignment="1"/>
    <xf numFmtId="0" fontId="42" fillId="11" borderId="2" xfId="0" applyFont="1" applyFill="1" applyBorder="1" applyAlignment="1">
      <alignment wrapText="1"/>
    </xf>
    <xf numFmtId="166" fontId="43" fillId="11" borderId="3" xfId="1" applyNumberFormat="1" applyFont="1" applyFill="1" applyBorder="1" applyAlignment="1" applyProtection="1"/>
    <xf numFmtId="165" fontId="13" fillId="0" borderId="0" xfId="1" applyNumberFormat="1" applyFont="1" applyBorder="1" applyAlignment="1">
      <alignment horizontal="right" vertical="center"/>
    </xf>
    <xf numFmtId="165" fontId="2" fillId="0" borderId="0" xfId="1" applyNumberFormat="1" applyFont="1" applyAlignment="1">
      <alignment horizontal="right" vertical="center"/>
    </xf>
    <xf numFmtId="165" fontId="2" fillId="0" borderId="0" xfId="1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3" fontId="44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165" fontId="15" fillId="0" borderId="0" xfId="1" applyNumberFormat="1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wrapText="1"/>
    </xf>
    <xf numFmtId="165" fontId="2" fillId="0" borderId="0" xfId="1" applyNumberFormat="1" applyFont="1" applyAlignment="1">
      <alignment horizontal="right" vertical="center"/>
    </xf>
    <xf numFmtId="165" fontId="2" fillId="0" borderId="0" xfId="1" applyNumberFormat="1" applyFont="1" applyAlignment="1">
      <alignment horizontal="center" vertical="center"/>
    </xf>
    <xf numFmtId="165" fontId="2" fillId="0" borderId="0" xfId="1" applyNumberFormat="1" applyFont="1" applyFill="1" applyAlignment="1">
      <alignment horizontal="right" vertical="center"/>
    </xf>
    <xf numFmtId="0" fontId="2" fillId="0" borderId="0" xfId="0" applyFont="1" applyAlignment="1">
      <alignment horizontal="right"/>
    </xf>
    <xf numFmtId="165" fontId="2" fillId="0" borderId="0" xfId="1" applyNumberFormat="1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right" vertical="center"/>
    </xf>
    <xf numFmtId="0" fontId="24" fillId="0" borderId="0" xfId="0" applyFont="1" applyAlignment="1">
      <alignment wrapText="1"/>
    </xf>
    <xf numFmtId="0" fontId="2" fillId="0" borderId="0" xfId="0" applyFont="1" applyAlignment="1">
      <alignment horizontal="center" vertical="center"/>
    </xf>
  </cellXfs>
  <cellStyles count="5">
    <cellStyle name="Ezres" xfId="1" builtinId="3"/>
    <cellStyle name="Hivatkozás" xfId="2" builtinId="8"/>
    <cellStyle name="Normál" xfId="0" builtinId="0"/>
    <cellStyle name="Normál_70ûrlap" xfId="3"/>
    <cellStyle name="Normál_97ûrlap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nzugy/Documents/K&#246;lts&#233;gvet&#233;s%20&#233;s%20EI.m&#243;d.%202020/K&#246;lts&#233;gvet&#233;si%20rendelet%201.sz.%20m&#243;d.%202020/...%202021.(II.15.)%20rendelet-%202020.%20&#233;vi%20k&#246;lts&#233;gvet&#233;si%20rendelet%20m&#243;dos&#237;t&#225;sa%20mell&#233;klete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1 ktgvetési mérleg"/>
      <sheetName val="1 bevétel-kiadás"/>
      <sheetName val="2 helyi adó bev."/>
      <sheetName val="3 tám.ért. bev."/>
      <sheetName val="4 ktgvetési tám. bev."/>
      <sheetName val="5 EU-s pr. bev-kiad."/>
      <sheetName val="6 Ber-Felúj. kiad."/>
      <sheetName val="7 átadott pénzeszk."/>
      <sheetName val="8 ellátotak jutt."/>
      <sheetName val="9 létszám"/>
      <sheetName val="10 közvetett tám-ok kiad."/>
      <sheetName val="12 EI felh.terv"/>
      <sheetName val="Munka1"/>
    </sheetNames>
    <sheetDataSet>
      <sheetData sheetId="0"/>
      <sheetData sheetId="1">
        <row r="12">
          <cell r="K12">
            <v>0</v>
          </cell>
        </row>
        <row r="14">
          <cell r="D14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5"/>
  <sheetViews>
    <sheetView view="pageBreakPreview" zoomScale="75" zoomScaleSheetLayoutView="75" workbookViewId="0">
      <selection activeCell="E2" sqref="E2:G2"/>
    </sheetView>
  </sheetViews>
  <sheetFormatPr defaultColWidth="9.109375" defaultRowHeight="13.8"/>
  <cols>
    <col min="1" max="1" width="9.109375" style="141" customWidth="1"/>
    <col min="2" max="2" width="48" style="141" customWidth="1"/>
    <col min="3" max="3" width="21.44140625" style="143" customWidth="1"/>
    <col min="4" max="4" width="21.6640625" style="143" customWidth="1"/>
    <col min="5" max="5" width="49.5546875" style="141" customWidth="1"/>
    <col min="6" max="6" width="20.109375" style="143" customWidth="1"/>
    <col min="7" max="7" width="20.88671875" style="143" customWidth="1"/>
    <col min="8" max="8" width="20.6640625" style="141" customWidth="1"/>
    <col min="9" max="9" width="18" style="141" customWidth="1"/>
    <col min="10" max="16384" width="9.109375" style="141"/>
  </cols>
  <sheetData>
    <row r="1" spans="1:7" ht="14.25" customHeight="1">
      <c r="B1" s="211"/>
      <c r="C1" s="211"/>
      <c r="D1" s="211"/>
      <c r="E1" s="211"/>
      <c r="F1" s="211"/>
      <c r="G1" s="211"/>
    </row>
    <row r="2" spans="1:7" ht="14.25" customHeight="1">
      <c r="B2" s="201"/>
      <c r="C2" s="201"/>
      <c r="D2" s="201"/>
      <c r="E2" s="212" t="s">
        <v>317</v>
      </c>
      <c r="F2" s="212"/>
      <c r="G2" s="212"/>
    </row>
    <row r="3" spans="1:7" ht="21">
      <c r="B3" s="208" t="s">
        <v>272</v>
      </c>
      <c r="D3" s="208"/>
      <c r="E3" s="142"/>
    </row>
    <row r="4" spans="1:7" ht="21">
      <c r="B4" s="208" t="s">
        <v>273</v>
      </c>
      <c r="F4" s="143" t="s">
        <v>77</v>
      </c>
    </row>
    <row r="5" spans="1:7" ht="60.15" customHeight="1">
      <c r="B5" s="144" t="s">
        <v>0</v>
      </c>
      <c r="C5" s="145" t="s">
        <v>101</v>
      </c>
      <c r="D5" s="145" t="s">
        <v>102</v>
      </c>
      <c r="E5" s="145" t="s">
        <v>0</v>
      </c>
      <c r="F5" s="145" t="s">
        <v>101</v>
      </c>
      <c r="G5" s="145" t="s">
        <v>102</v>
      </c>
    </row>
    <row r="6" spans="1:7">
      <c r="B6" s="144" t="s">
        <v>5</v>
      </c>
      <c r="C6" s="145" t="s">
        <v>6</v>
      </c>
      <c r="D6" s="145" t="s">
        <v>7</v>
      </c>
      <c r="E6" s="144" t="s">
        <v>103</v>
      </c>
      <c r="F6" s="145" t="s">
        <v>9</v>
      </c>
      <c r="G6" s="145" t="s">
        <v>10</v>
      </c>
    </row>
    <row r="7" spans="1:7" ht="107.25" customHeight="1">
      <c r="A7" s="141">
        <v>1</v>
      </c>
      <c r="B7" s="146" t="s">
        <v>191</v>
      </c>
      <c r="C7" s="147">
        <f>'1 bevétel-kiadás'!K9</f>
        <v>276657300</v>
      </c>
      <c r="D7" s="147">
        <f>'1 bevétel-kiadás'!L9</f>
        <v>276657300</v>
      </c>
      <c r="E7" s="148" t="s">
        <v>39</v>
      </c>
      <c r="F7" s="147">
        <f>'1 bevétel-kiadás'!K40</f>
        <v>343323800</v>
      </c>
      <c r="G7" s="147">
        <f>'1 bevétel-kiadás'!L40</f>
        <v>343323800</v>
      </c>
    </row>
    <row r="8" spans="1:7" ht="41.4">
      <c r="A8" s="141">
        <v>2</v>
      </c>
      <c r="B8" s="146" t="s">
        <v>192</v>
      </c>
      <c r="C8" s="147">
        <f>C9+C10+C11+C12</f>
        <v>204000000</v>
      </c>
      <c r="D8" s="147">
        <f>D9+D10+D11+D12</f>
        <v>204000000</v>
      </c>
      <c r="E8" s="148" t="s">
        <v>40</v>
      </c>
      <c r="F8" s="147">
        <f>'1 bevétel-kiadás'!K41</f>
        <v>48035938</v>
      </c>
      <c r="G8" s="147">
        <f>'1 bevétel-kiadás'!L41</f>
        <v>48035938</v>
      </c>
    </row>
    <row r="9" spans="1:7">
      <c r="A9" s="141">
        <v>3</v>
      </c>
      <c r="B9" s="149" t="s">
        <v>18</v>
      </c>
      <c r="C9" s="147">
        <f>'1 bevétel-kiadás'!C11</f>
        <v>202000000</v>
      </c>
      <c r="D9" s="147">
        <f>'1 bevétel-kiadás'!D11</f>
        <v>202000000</v>
      </c>
      <c r="E9" s="148" t="s">
        <v>41</v>
      </c>
      <c r="F9" s="147">
        <f>'1 bevétel-kiadás'!K42</f>
        <v>291066732</v>
      </c>
      <c r="G9" s="147">
        <f>'1 bevétel-kiadás'!L42</f>
        <v>291066732</v>
      </c>
    </row>
    <row r="10" spans="1:7" ht="27.6">
      <c r="A10" s="141">
        <v>4</v>
      </c>
      <c r="B10" s="149" t="s">
        <v>19</v>
      </c>
      <c r="C10" s="147">
        <f>'[1]1 bevétel-kiadás'!K12</f>
        <v>0</v>
      </c>
      <c r="D10" s="147">
        <v>0</v>
      </c>
      <c r="E10" s="150" t="s">
        <v>104</v>
      </c>
      <c r="F10" s="151">
        <f>'1 bevétel-kiadás'!K43</f>
        <v>266505536</v>
      </c>
      <c r="G10" s="151">
        <f>'1 bevétel-kiadás'!L43</f>
        <v>266505536</v>
      </c>
    </row>
    <row r="11" spans="1:7">
      <c r="A11" s="141">
        <v>5</v>
      </c>
      <c r="B11" s="149" t="s">
        <v>20</v>
      </c>
      <c r="C11" s="147">
        <f>'1 bevétel-kiadás'!K13</f>
        <v>2000000</v>
      </c>
      <c r="D11" s="147">
        <f>'1 bevétel-kiadás'!L13</f>
        <v>2000000</v>
      </c>
      <c r="E11" s="148" t="s">
        <v>42</v>
      </c>
      <c r="F11" s="147">
        <f>SUM(F12:F16)</f>
        <v>59296043</v>
      </c>
      <c r="G11" s="147">
        <f>SUM(G12:G16)</f>
        <v>59296043</v>
      </c>
    </row>
    <row r="12" spans="1:7" ht="27.6">
      <c r="A12" s="141">
        <v>6</v>
      </c>
      <c r="B12" s="149" t="s">
        <v>69</v>
      </c>
      <c r="C12" s="147">
        <v>0</v>
      </c>
      <c r="D12" s="147">
        <f>'[1]1 bevétel-kiadás'!D14</f>
        <v>0</v>
      </c>
      <c r="E12" s="15" t="s">
        <v>238</v>
      </c>
      <c r="F12" s="147">
        <f>'1 bevétel-kiadás'!K45</f>
        <v>4500000</v>
      </c>
      <c r="G12" s="147">
        <f>'1 bevétel-kiadás'!L45</f>
        <v>4500000</v>
      </c>
    </row>
    <row r="13" spans="1:7" ht="27.6">
      <c r="A13" s="141">
        <v>7</v>
      </c>
      <c r="B13" s="146" t="s">
        <v>22</v>
      </c>
      <c r="C13" s="147">
        <f>'1 bevétel-kiadás'!K16</f>
        <v>172615780</v>
      </c>
      <c r="D13" s="147">
        <f>'1 bevétel-kiadás'!L16</f>
        <v>172615780</v>
      </c>
      <c r="E13" s="15" t="s">
        <v>43</v>
      </c>
      <c r="F13" s="147">
        <f>'1 bevétel-kiadás'!K46</f>
        <v>0</v>
      </c>
      <c r="G13" s="147">
        <f>'1 bevétel-kiadás'!L46</f>
        <v>0</v>
      </c>
    </row>
    <row r="14" spans="1:7" ht="27.6">
      <c r="A14" s="141">
        <v>8</v>
      </c>
      <c r="B14" s="146" t="s">
        <v>23</v>
      </c>
      <c r="C14" s="147">
        <f>'1 bevétel-kiadás'!K17</f>
        <v>21770000</v>
      </c>
      <c r="D14" s="147">
        <f>'1 bevétel-kiadás'!L17</f>
        <v>21770000</v>
      </c>
      <c r="E14" s="15" t="s">
        <v>239</v>
      </c>
      <c r="F14" s="147">
        <f>'1 bevétel-kiadás'!K47</f>
        <v>0</v>
      </c>
      <c r="G14" s="147">
        <f>'1 bevétel-kiadás'!L47</f>
        <v>0</v>
      </c>
    </row>
    <row r="15" spans="1:7">
      <c r="A15" s="141">
        <v>9</v>
      </c>
      <c r="B15" s="146" t="s">
        <v>24</v>
      </c>
      <c r="C15" s="147">
        <f>'1 bevétel-kiadás'!K18</f>
        <v>0</v>
      </c>
      <c r="D15" s="147">
        <f>'1 bevétel-kiadás'!L18</f>
        <v>0</v>
      </c>
      <c r="E15" s="15" t="s">
        <v>240</v>
      </c>
      <c r="F15" s="147">
        <f>'1 bevétel-kiadás'!K48</f>
        <v>2496043</v>
      </c>
      <c r="G15" s="147">
        <f>'1 bevétel-kiadás'!L48</f>
        <v>2496043</v>
      </c>
    </row>
    <row r="16" spans="1:7" ht="27.6">
      <c r="A16" s="141">
        <v>10</v>
      </c>
      <c r="B16" s="146" t="s">
        <v>159</v>
      </c>
      <c r="C16" s="147">
        <f>'1 bevétel-kiadás'!K19</f>
        <v>0</v>
      </c>
      <c r="D16" s="147">
        <f>'1 bevétel-kiadás'!L19</f>
        <v>0</v>
      </c>
      <c r="E16" s="15" t="s">
        <v>44</v>
      </c>
      <c r="F16" s="147">
        <f>'1 bevétel-kiadás'!K49</f>
        <v>52300000</v>
      </c>
      <c r="G16" s="147">
        <f>'1 bevétel-kiadás'!L49</f>
        <v>52300000</v>
      </c>
    </row>
    <row r="17" spans="1:7" ht="27.6">
      <c r="A17" s="141">
        <v>11</v>
      </c>
      <c r="B17" s="154" t="s">
        <v>26</v>
      </c>
      <c r="C17" s="147">
        <f>C7+C8+C13+C14</f>
        <v>675043080</v>
      </c>
      <c r="D17" s="147">
        <f>D7+D8+D13+D14+D15</f>
        <v>675043080</v>
      </c>
      <c r="E17" s="153" t="s">
        <v>134</v>
      </c>
      <c r="F17" s="147">
        <f>'1 bevétel-kiadás'!K50</f>
        <v>3000000</v>
      </c>
      <c r="G17" s="147">
        <f>'1 bevétel-kiadás'!L50</f>
        <v>3000000</v>
      </c>
    </row>
    <row r="18" spans="1:7" ht="27.6">
      <c r="A18" s="141">
        <v>12</v>
      </c>
      <c r="B18" s="146" t="s">
        <v>27</v>
      </c>
      <c r="C18" s="147">
        <f>'1 bevétel-kiadás'!K21</f>
        <v>312172000</v>
      </c>
      <c r="D18" s="147">
        <f>'1 bevétel-kiadás'!L21</f>
        <v>312172000</v>
      </c>
      <c r="E18" s="148" t="s">
        <v>45</v>
      </c>
      <c r="F18" s="192">
        <f>SUM(F19:F20)</f>
        <v>31116306</v>
      </c>
      <c r="G18" s="192">
        <f>SUM(G19:G20)</f>
        <v>31116306</v>
      </c>
    </row>
    <row r="19" spans="1:7" ht="27.6">
      <c r="A19" s="141">
        <v>13</v>
      </c>
      <c r="B19" s="146" t="s">
        <v>28</v>
      </c>
      <c r="C19" s="147">
        <f>'1 bevétel-kiadás'!K22</f>
        <v>0</v>
      </c>
      <c r="D19" s="147">
        <f>'1 bevétel-kiadás'!L22</f>
        <v>0</v>
      </c>
      <c r="E19" s="152" t="s">
        <v>46</v>
      </c>
      <c r="F19" s="147">
        <f>'1 bevétel-kiadás'!K52</f>
        <v>31116306</v>
      </c>
      <c r="G19" s="147">
        <f>'1 bevétel-kiadás'!L52</f>
        <v>31116306</v>
      </c>
    </row>
    <row r="20" spans="1:7" ht="41.4">
      <c r="A20" s="141">
        <v>14</v>
      </c>
      <c r="B20" s="146" t="s">
        <v>29</v>
      </c>
      <c r="C20" s="147">
        <f>'1 bevétel-kiadás'!K23</f>
        <v>1000000</v>
      </c>
      <c r="D20" s="147">
        <f>'1 bevétel-kiadás'!L23</f>
        <v>1000000</v>
      </c>
      <c r="E20" s="152" t="s">
        <v>47</v>
      </c>
      <c r="F20" s="147">
        <f>'1 bevétel-kiadás'!K53</f>
        <v>0</v>
      </c>
      <c r="G20" s="147">
        <f>'1 bevétel-kiadás'!L53</f>
        <v>0</v>
      </c>
    </row>
    <row r="21" spans="1:7" ht="27.6">
      <c r="A21" s="141">
        <v>15</v>
      </c>
      <c r="B21" s="146" t="s">
        <v>30</v>
      </c>
      <c r="C21" s="147">
        <f>'1 bevétel-kiadás'!K24</f>
        <v>0</v>
      </c>
      <c r="D21" s="147">
        <f>'1 bevétel-kiadás'!L24</f>
        <v>0</v>
      </c>
      <c r="E21" s="155" t="s">
        <v>105</v>
      </c>
      <c r="F21" s="147">
        <f>F18+F11+F9+F8+F7+F17</f>
        <v>775838819</v>
      </c>
      <c r="G21" s="147">
        <f>G18+G11+G9+G8+G7+G17</f>
        <v>775838819</v>
      </c>
    </row>
    <row r="22" spans="1:7">
      <c r="A22" s="141">
        <v>16</v>
      </c>
      <c r="B22" s="154" t="s">
        <v>32</v>
      </c>
      <c r="C22" s="147">
        <f>SUM(C18:C21)</f>
        <v>313172000</v>
      </c>
      <c r="D22" s="147">
        <f>SUM(D18:D21)</f>
        <v>313172000</v>
      </c>
      <c r="E22" s="153" t="s">
        <v>49</v>
      </c>
      <c r="F22" s="147">
        <f>'1 bevétel-kiadás'!K55</f>
        <v>466102111</v>
      </c>
      <c r="G22" s="147">
        <f>'1 bevétel-kiadás'!L55</f>
        <v>466102111</v>
      </c>
    </row>
    <row r="23" spans="1:7">
      <c r="A23" s="141">
        <v>17</v>
      </c>
      <c r="B23" s="158" t="s">
        <v>107</v>
      </c>
      <c r="C23" s="147">
        <f>C22+C17</f>
        <v>988215080</v>
      </c>
      <c r="D23" s="147">
        <f>D22+D17</f>
        <v>988215080</v>
      </c>
      <c r="E23" s="153" t="s">
        <v>50</v>
      </c>
      <c r="F23" s="147">
        <f>'1 bevétel-kiadás'!K56</f>
        <v>24820000</v>
      </c>
      <c r="G23" s="147">
        <f>'1 bevétel-kiadás'!L56</f>
        <v>24820000</v>
      </c>
    </row>
    <row r="24" spans="1:7" ht="27.6">
      <c r="A24" s="141">
        <v>18</v>
      </c>
      <c r="B24" s="159" t="s">
        <v>270</v>
      </c>
      <c r="C24" s="147">
        <f>'1 bevétel-kiadás'!K28</f>
        <v>29960000</v>
      </c>
      <c r="D24" s="147">
        <f>'1 bevétel-kiadás'!L28</f>
        <v>29960000</v>
      </c>
      <c r="E24" s="156" t="s">
        <v>52</v>
      </c>
      <c r="F24" s="147">
        <f>'1 bevétel-kiadás'!K57</f>
        <v>0</v>
      </c>
      <c r="G24" s="147">
        <f>'1 bevétel-kiadás'!L57</f>
        <v>0</v>
      </c>
    </row>
    <row r="25" spans="1:7" ht="41.4">
      <c r="A25" s="141">
        <v>19</v>
      </c>
      <c r="B25" s="159" t="s">
        <v>34</v>
      </c>
      <c r="C25" s="147">
        <f>'1 bevétel-kiadás'!K29</f>
        <v>255470000</v>
      </c>
      <c r="D25" s="147">
        <f>'1 bevétel-kiadás'!L29</f>
        <v>255470000</v>
      </c>
      <c r="E25" s="157" t="s">
        <v>53</v>
      </c>
      <c r="F25" s="147">
        <f>'1 bevétel-kiadás'!K58</f>
        <v>0</v>
      </c>
      <c r="G25" s="147">
        <f>'1 bevétel-kiadás'!L58</f>
        <v>0</v>
      </c>
    </row>
    <row r="26" spans="1:7">
      <c r="A26" s="141">
        <v>20</v>
      </c>
      <c r="B26" s="159" t="s">
        <v>35</v>
      </c>
      <c r="C26" s="147">
        <f>'1 bevétel-kiadás'!K30</f>
        <v>0</v>
      </c>
      <c r="D26" s="147">
        <f>'1 bevétel-kiadás'!L30</f>
        <v>0</v>
      </c>
      <c r="E26" s="155" t="s">
        <v>106</v>
      </c>
      <c r="F26" s="147">
        <f>F23+F22</f>
        <v>490922111</v>
      </c>
      <c r="G26" s="147">
        <f>G23+G22+G25</f>
        <v>490922111</v>
      </c>
    </row>
    <row r="27" spans="1:7">
      <c r="A27" s="141">
        <v>21</v>
      </c>
      <c r="B27" s="161" t="s">
        <v>109</v>
      </c>
      <c r="C27" s="147">
        <f>C23+C26+C25+C24</f>
        <v>1273645080</v>
      </c>
      <c r="D27" s="147">
        <f>D23+D26+D25+D24</f>
        <v>1273645080</v>
      </c>
      <c r="E27" s="158" t="s">
        <v>108</v>
      </c>
      <c r="F27" s="147">
        <f>F21+F26</f>
        <v>1266760930</v>
      </c>
      <c r="G27" s="147">
        <f>G21+G26</f>
        <v>1266760930</v>
      </c>
    </row>
    <row r="28" spans="1:7">
      <c r="A28" s="141">
        <v>22</v>
      </c>
      <c r="E28" s="159" t="s">
        <v>56</v>
      </c>
      <c r="F28" s="147">
        <f>'1 bevétel-kiadás'!K63</f>
        <v>6884150</v>
      </c>
      <c r="G28" s="147">
        <f>'1 bevétel-kiadás'!L63</f>
        <v>6884150</v>
      </c>
    </row>
    <row r="29" spans="1:7">
      <c r="A29" s="141">
        <v>23</v>
      </c>
      <c r="E29" s="160" t="s">
        <v>110</v>
      </c>
      <c r="F29" s="147">
        <f>F28+F27</f>
        <v>1273645080</v>
      </c>
      <c r="G29" s="147">
        <f>G28+G27</f>
        <v>1273645080</v>
      </c>
    </row>
    <row r="30" spans="1:7" ht="83.25" customHeight="1"/>
    <row r="31" spans="1:7" ht="54" customHeight="1"/>
    <row r="39" ht="68.25" customHeight="1"/>
    <row r="45" ht="97.5" customHeight="1"/>
  </sheetData>
  <mergeCells count="2">
    <mergeCell ref="B1:G1"/>
    <mergeCell ref="E2:G2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3:P28"/>
  <sheetViews>
    <sheetView view="pageBreakPreview" topLeftCell="B1" zoomScale="60" zoomScaleNormal="75" workbookViewId="0">
      <selection activeCell="L4" sqref="L4:P4"/>
    </sheetView>
  </sheetViews>
  <sheetFormatPr defaultColWidth="9.109375" defaultRowHeight="13.2"/>
  <cols>
    <col min="1" max="1" width="7.33203125" style="1" customWidth="1"/>
    <col min="2" max="2" width="50" style="75" customWidth="1"/>
    <col min="3" max="4" width="19.44140625" style="204" customWidth="1"/>
    <col min="5" max="6" width="19.33203125" style="204" customWidth="1"/>
    <col min="7" max="8" width="17.5546875" style="204" customWidth="1"/>
    <col min="9" max="9" width="17.33203125" style="204" customWidth="1"/>
    <col min="10" max="10" width="17.5546875" style="204" customWidth="1"/>
    <col min="11" max="11" width="19.5546875" style="204" customWidth="1"/>
    <col min="12" max="12" width="18.6640625" style="204" customWidth="1"/>
    <col min="13" max="13" width="19.44140625" style="204" customWidth="1"/>
    <col min="14" max="14" width="19.6640625" style="204" customWidth="1"/>
    <col min="15" max="15" width="19.33203125" style="204" customWidth="1"/>
    <col min="16" max="16" width="19.5546875" style="204" customWidth="1"/>
    <col min="17" max="16384" width="9.109375" style="1"/>
  </cols>
  <sheetData>
    <row r="3" spans="1:16"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</row>
    <row r="4" spans="1:16" ht="28.2">
      <c r="B4" s="109"/>
      <c r="L4" s="216" t="s">
        <v>326</v>
      </c>
      <c r="M4" s="216"/>
      <c r="N4" s="216"/>
      <c r="O4" s="216"/>
      <c r="P4" s="216"/>
    </row>
    <row r="5" spans="1:16" ht="21">
      <c r="B5" s="210" t="s">
        <v>309</v>
      </c>
    </row>
    <row r="6" spans="1:16" ht="20.399999999999999">
      <c r="B6" s="110"/>
      <c r="N6" s="204" t="s">
        <v>206</v>
      </c>
    </row>
    <row r="7" spans="1:16" ht="79.5" customHeight="1">
      <c r="B7" s="52" t="s">
        <v>0</v>
      </c>
      <c r="C7" s="46" t="s">
        <v>1</v>
      </c>
      <c r="D7" s="46" t="s">
        <v>60</v>
      </c>
      <c r="E7" s="46" t="s">
        <v>59</v>
      </c>
      <c r="F7" s="46" t="s">
        <v>61</v>
      </c>
      <c r="G7" s="46" t="s">
        <v>2</v>
      </c>
      <c r="H7" s="46" t="s">
        <v>62</v>
      </c>
      <c r="I7" s="46" t="s">
        <v>66</v>
      </c>
      <c r="J7" s="46" t="s">
        <v>63</v>
      </c>
      <c r="K7" s="53" t="s">
        <v>3</v>
      </c>
      <c r="L7" s="53" t="s">
        <v>4</v>
      </c>
      <c r="M7" s="53" t="s">
        <v>64</v>
      </c>
      <c r="N7" s="53" t="s">
        <v>65</v>
      </c>
      <c r="O7" s="53" t="s">
        <v>67</v>
      </c>
      <c r="P7" s="53" t="s">
        <v>68</v>
      </c>
    </row>
    <row r="8" spans="1:16" ht="14.4">
      <c r="B8" s="45" t="s">
        <v>5</v>
      </c>
      <c r="C8" s="46" t="s">
        <v>6</v>
      </c>
      <c r="D8" s="45" t="s">
        <v>7</v>
      </c>
      <c r="E8" s="46" t="s">
        <v>8</v>
      </c>
      <c r="F8" s="46" t="s">
        <v>9</v>
      </c>
      <c r="G8" s="46" t="s">
        <v>10</v>
      </c>
      <c r="H8" s="46" t="s">
        <v>11</v>
      </c>
      <c r="I8" s="46" t="s">
        <v>12</v>
      </c>
      <c r="J8" s="46" t="s">
        <v>13</v>
      </c>
      <c r="K8" s="46" t="s">
        <v>14</v>
      </c>
      <c r="L8" s="46" t="s">
        <v>15</v>
      </c>
      <c r="M8" s="46" t="s">
        <v>16</v>
      </c>
      <c r="N8" s="46" t="s">
        <v>17</v>
      </c>
      <c r="O8" s="46" t="s">
        <v>70</v>
      </c>
      <c r="P8" s="46" t="s">
        <v>71</v>
      </c>
    </row>
    <row r="9" spans="1:16" ht="13.8">
      <c r="A9" s="1">
        <v>1</v>
      </c>
      <c r="B9" s="111" t="s">
        <v>151</v>
      </c>
      <c r="C9" s="112">
        <v>4</v>
      </c>
      <c r="D9" s="112">
        <v>4</v>
      </c>
      <c r="E9" s="112">
        <v>14</v>
      </c>
      <c r="F9" s="112">
        <v>14</v>
      </c>
      <c r="G9" s="112">
        <v>3</v>
      </c>
      <c r="H9" s="112">
        <v>3</v>
      </c>
      <c r="I9" s="112">
        <v>14</v>
      </c>
      <c r="J9" s="112">
        <v>14</v>
      </c>
      <c r="K9" s="112">
        <f>C9+E9+G9+I9</f>
        <v>35</v>
      </c>
      <c r="L9" s="112">
        <f>D9+F9+H9+J9</f>
        <v>35</v>
      </c>
      <c r="M9" s="112">
        <f>C9+E9+G9+I9</f>
        <v>35</v>
      </c>
      <c r="N9" s="112">
        <v>0</v>
      </c>
      <c r="O9" s="112">
        <f>L9</f>
        <v>35</v>
      </c>
      <c r="P9" s="112">
        <v>0</v>
      </c>
    </row>
    <row r="10" spans="1:16" ht="13.8">
      <c r="A10" s="1">
        <v>2</v>
      </c>
      <c r="B10" s="111" t="s">
        <v>152</v>
      </c>
      <c r="C10" s="112">
        <v>1</v>
      </c>
      <c r="D10" s="112">
        <v>1</v>
      </c>
      <c r="E10" s="112">
        <v>0</v>
      </c>
      <c r="F10" s="112">
        <v>0</v>
      </c>
      <c r="G10" s="112">
        <v>21</v>
      </c>
      <c r="H10" s="112">
        <v>21</v>
      </c>
      <c r="I10" s="112">
        <v>4</v>
      </c>
      <c r="J10" s="112">
        <v>4</v>
      </c>
      <c r="K10" s="112">
        <f>C10+E10+G10+I10</f>
        <v>26</v>
      </c>
      <c r="L10" s="112">
        <f>D10+F10+H10+J10</f>
        <v>26</v>
      </c>
      <c r="M10" s="112">
        <f>C10+E10+G10+I10</f>
        <v>26</v>
      </c>
      <c r="N10" s="112">
        <v>0</v>
      </c>
      <c r="O10" s="112">
        <f>L10</f>
        <v>26</v>
      </c>
      <c r="P10" s="112">
        <v>0</v>
      </c>
    </row>
    <row r="11" spans="1:16" s="116" customFormat="1" ht="15.6">
      <c r="A11" s="113">
        <v>9</v>
      </c>
      <c r="B11" s="114" t="s">
        <v>100</v>
      </c>
      <c r="C11" s="115">
        <f>SUM(C9:C10)</f>
        <v>5</v>
      </c>
      <c r="D11" s="115">
        <f t="shared" ref="D11:P11" si="0">SUM(D9:D10)</f>
        <v>5</v>
      </c>
      <c r="E11" s="115">
        <f t="shared" si="0"/>
        <v>14</v>
      </c>
      <c r="F11" s="115">
        <f t="shared" si="0"/>
        <v>14</v>
      </c>
      <c r="G11" s="115">
        <f t="shared" si="0"/>
        <v>24</v>
      </c>
      <c r="H11" s="115">
        <f t="shared" si="0"/>
        <v>24</v>
      </c>
      <c r="I11" s="115">
        <f t="shared" si="0"/>
        <v>18</v>
      </c>
      <c r="J11" s="115">
        <f t="shared" si="0"/>
        <v>18</v>
      </c>
      <c r="K11" s="115">
        <f t="shared" si="0"/>
        <v>61</v>
      </c>
      <c r="L11" s="115">
        <f t="shared" si="0"/>
        <v>61</v>
      </c>
      <c r="M11" s="115">
        <f t="shared" si="0"/>
        <v>61</v>
      </c>
      <c r="N11" s="115">
        <f t="shared" si="0"/>
        <v>0</v>
      </c>
      <c r="O11" s="115">
        <f>SUM(O9:O10)</f>
        <v>61</v>
      </c>
      <c r="P11" s="115">
        <f t="shared" si="0"/>
        <v>0</v>
      </c>
    </row>
    <row r="12" spans="1:16" s="116" customFormat="1" ht="26.4">
      <c r="A12" s="113"/>
      <c r="B12" s="117"/>
      <c r="C12" s="120" t="s">
        <v>215</v>
      </c>
      <c r="D12" s="120" t="s">
        <v>215</v>
      </c>
      <c r="E12" s="204" t="s">
        <v>154</v>
      </c>
      <c r="F12" s="204" t="s">
        <v>154</v>
      </c>
      <c r="G12" s="204" t="s">
        <v>157</v>
      </c>
      <c r="H12" s="204" t="s">
        <v>157</v>
      </c>
      <c r="I12" s="22" t="s">
        <v>313</v>
      </c>
      <c r="J12" s="22" t="s">
        <v>313</v>
      </c>
      <c r="K12" s="118"/>
      <c r="L12" s="118"/>
      <c r="M12" s="118"/>
      <c r="N12" s="118"/>
      <c r="O12" s="118"/>
      <c r="P12" s="118"/>
    </row>
    <row r="13" spans="1:16" s="204" customFormat="1" ht="15">
      <c r="A13" s="1"/>
      <c r="B13" s="119"/>
      <c r="C13" s="204" t="s">
        <v>196</v>
      </c>
      <c r="D13" s="204" t="s">
        <v>196</v>
      </c>
      <c r="E13" s="204" t="s">
        <v>155</v>
      </c>
      <c r="F13" s="204" t="s">
        <v>155</v>
      </c>
      <c r="G13" s="204" t="s">
        <v>158</v>
      </c>
      <c r="H13" s="204" t="s">
        <v>158</v>
      </c>
      <c r="I13" s="204" t="s">
        <v>253</v>
      </c>
      <c r="J13" s="204" t="s">
        <v>253</v>
      </c>
    </row>
    <row r="14" spans="1:16" s="204" customFormat="1" ht="15">
      <c r="A14" s="1"/>
      <c r="B14" s="119"/>
      <c r="C14" s="204" t="s">
        <v>153</v>
      </c>
      <c r="D14" s="204" t="s">
        <v>153</v>
      </c>
      <c r="E14" s="204" t="s">
        <v>160</v>
      </c>
      <c r="F14" s="204" t="s">
        <v>160</v>
      </c>
      <c r="G14" s="207" t="s">
        <v>310</v>
      </c>
      <c r="H14" s="207" t="s">
        <v>310</v>
      </c>
      <c r="I14" s="207" t="s">
        <v>314</v>
      </c>
      <c r="J14" s="204" t="s">
        <v>254</v>
      </c>
    </row>
    <row r="15" spans="1:16" s="204" customFormat="1" ht="15">
      <c r="A15" s="1"/>
      <c r="B15" s="119"/>
      <c r="C15" s="204" t="s">
        <v>210</v>
      </c>
      <c r="D15" s="204" t="s">
        <v>210</v>
      </c>
      <c r="E15" s="204" t="s">
        <v>197</v>
      </c>
      <c r="F15" s="204" t="s">
        <v>197</v>
      </c>
      <c r="I15" s="22" t="s">
        <v>255</v>
      </c>
      <c r="J15" s="22" t="s">
        <v>255</v>
      </c>
    </row>
    <row r="16" spans="1:16" s="204" customFormat="1" ht="26.4">
      <c r="A16" s="1"/>
      <c r="B16" s="119"/>
      <c r="C16" s="204" t="s">
        <v>213</v>
      </c>
      <c r="D16" s="204" t="s">
        <v>213</v>
      </c>
      <c r="E16" s="120" t="s">
        <v>198</v>
      </c>
      <c r="F16" s="120" t="s">
        <v>198</v>
      </c>
      <c r="G16" s="120" t="s">
        <v>256</v>
      </c>
      <c r="H16" s="120" t="s">
        <v>256</v>
      </c>
      <c r="I16" s="22" t="s">
        <v>257</v>
      </c>
      <c r="J16" s="22" t="s">
        <v>257</v>
      </c>
    </row>
    <row r="17" spans="1:16" s="204" customFormat="1" ht="39.6">
      <c r="A17" s="1"/>
      <c r="B17" s="119"/>
      <c r="C17" s="120" t="s">
        <v>258</v>
      </c>
      <c r="D17" s="120" t="s">
        <v>258</v>
      </c>
      <c r="E17" s="204" t="s">
        <v>156</v>
      </c>
      <c r="F17" s="204" t="s">
        <v>156</v>
      </c>
      <c r="G17" s="120" t="s">
        <v>311</v>
      </c>
      <c r="H17" s="120" t="s">
        <v>311</v>
      </c>
      <c r="I17" s="197" t="s">
        <v>259</v>
      </c>
      <c r="J17" s="197" t="s">
        <v>259</v>
      </c>
    </row>
    <row r="18" spans="1:16" ht="26.4">
      <c r="B18" s="119"/>
      <c r="E18" s="204" t="s">
        <v>260</v>
      </c>
      <c r="F18" s="204" t="s">
        <v>260</v>
      </c>
      <c r="G18" s="120" t="s">
        <v>261</v>
      </c>
      <c r="H18" s="120" t="s">
        <v>261</v>
      </c>
      <c r="I18" s="22" t="s">
        <v>262</v>
      </c>
      <c r="J18" s="22" t="s">
        <v>262</v>
      </c>
    </row>
    <row r="19" spans="1:16" ht="26.4">
      <c r="B19" s="119"/>
      <c r="E19" s="204" t="s">
        <v>263</v>
      </c>
      <c r="F19" s="204" t="s">
        <v>263</v>
      </c>
      <c r="G19" s="204" t="s">
        <v>264</v>
      </c>
      <c r="H19" s="204" t="s">
        <v>264</v>
      </c>
      <c r="I19" s="120" t="s">
        <v>265</v>
      </c>
      <c r="J19" s="120" t="s">
        <v>265</v>
      </c>
    </row>
    <row r="20" spans="1:16" ht="39.6">
      <c r="B20" s="119"/>
      <c r="C20" s="120"/>
      <c r="E20" s="204" t="s">
        <v>214</v>
      </c>
      <c r="F20" s="204" t="s">
        <v>214</v>
      </c>
      <c r="G20" s="120" t="s">
        <v>312</v>
      </c>
      <c r="H20" s="120" t="s">
        <v>312</v>
      </c>
      <c r="I20" s="204" t="s">
        <v>266</v>
      </c>
      <c r="J20" s="204" t="s">
        <v>266</v>
      </c>
      <c r="P20" s="204" t="s">
        <v>249</v>
      </c>
    </row>
    <row r="21" spans="1:16" ht="15">
      <c r="B21" s="119"/>
      <c r="C21" s="120"/>
    </row>
    <row r="22" spans="1:16" ht="15">
      <c r="B22" s="119"/>
    </row>
    <row r="23" spans="1:16" ht="15">
      <c r="B23" s="119"/>
    </row>
    <row r="24" spans="1:16" ht="15">
      <c r="B24" s="119"/>
    </row>
    <row r="25" spans="1:16" ht="15">
      <c r="B25" s="119"/>
    </row>
    <row r="26" spans="1:16" ht="15">
      <c r="B26" s="119"/>
    </row>
    <row r="27" spans="1:16" ht="15">
      <c r="B27" s="119"/>
    </row>
    <row r="28" spans="1:16" ht="15">
      <c r="B28" s="119"/>
    </row>
  </sheetData>
  <mergeCells count="2">
    <mergeCell ref="B3:P3"/>
    <mergeCell ref="L4:P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35"/>
  <sheetViews>
    <sheetView view="pageBreakPreview" zoomScaleSheetLayoutView="100" workbookViewId="0">
      <selection activeCell="B1" sqref="B1:E1"/>
    </sheetView>
  </sheetViews>
  <sheetFormatPr defaultColWidth="9.109375" defaultRowHeight="13.2"/>
  <cols>
    <col min="1" max="1" width="6.6640625" style="83" customWidth="1"/>
    <col min="2" max="2" width="51.109375" style="1" customWidth="1"/>
    <col min="3" max="3" width="21.6640625" style="1" customWidth="1"/>
    <col min="4" max="4" width="17.109375" style="1" customWidth="1"/>
    <col min="5" max="5" width="19.33203125" style="173" customWidth="1"/>
    <col min="6" max="6" width="13.88671875" style="1" customWidth="1"/>
    <col min="7" max="7" width="12.88671875" style="1" customWidth="1"/>
    <col min="8" max="8" width="13.5546875" style="1" customWidth="1"/>
    <col min="9" max="9" width="20.6640625" style="1" customWidth="1"/>
    <col min="10" max="10" width="18" style="1" customWidth="1"/>
    <col min="11" max="16384" width="9.109375" style="1"/>
  </cols>
  <sheetData>
    <row r="1" spans="1:7">
      <c r="B1" s="216" t="s">
        <v>327</v>
      </c>
      <c r="C1" s="216"/>
      <c r="D1" s="216"/>
      <c r="E1" s="216"/>
    </row>
    <row r="2" spans="1:7">
      <c r="B2" s="216"/>
      <c r="C2" s="216"/>
      <c r="D2" s="216"/>
      <c r="E2" s="216"/>
    </row>
    <row r="3" spans="1:7" ht="19.5" customHeight="1">
      <c r="B3" s="209" t="s">
        <v>315</v>
      </c>
    </row>
    <row r="4" spans="1:7">
      <c r="E4" s="173" t="s">
        <v>77</v>
      </c>
    </row>
    <row r="5" spans="1:7" ht="13.8" thickBot="1">
      <c r="B5" s="51" t="s">
        <v>5</v>
      </c>
      <c r="C5" s="51" t="s">
        <v>161</v>
      </c>
      <c r="D5" s="51" t="s">
        <v>7</v>
      </c>
      <c r="E5" s="174" t="s">
        <v>8</v>
      </c>
    </row>
    <row r="6" spans="1:7" ht="48" customHeight="1">
      <c r="A6" s="83">
        <v>1</v>
      </c>
      <c r="B6" s="121" t="s">
        <v>162</v>
      </c>
      <c r="C6" s="122" t="s">
        <v>163</v>
      </c>
      <c r="D6" s="122" t="s">
        <v>164</v>
      </c>
      <c r="E6" s="175" t="s">
        <v>165</v>
      </c>
    </row>
    <row r="7" spans="1:7" ht="30.6">
      <c r="A7" s="83">
        <v>2</v>
      </c>
      <c r="B7" s="123" t="s">
        <v>166</v>
      </c>
      <c r="C7" s="124">
        <v>90000000</v>
      </c>
      <c r="D7" s="125">
        <v>30000000</v>
      </c>
      <c r="E7" s="176" t="s">
        <v>167</v>
      </c>
      <c r="G7" s="126"/>
    </row>
    <row r="8" spans="1:7" ht="13.8">
      <c r="A8" s="83">
        <v>3</v>
      </c>
      <c r="B8" s="123" t="s">
        <v>168</v>
      </c>
      <c r="C8" s="124">
        <v>30000000</v>
      </c>
      <c r="D8" s="125">
        <v>5000000</v>
      </c>
      <c r="E8" s="176" t="s">
        <v>169</v>
      </c>
      <c r="G8" s="126"/>
    </row>
    <row r="9" spans="1:7" ht="13.8">
      <c r="A9" s="83">
        <v>4</v>
      </c>
      <c r="B9" s="123" t="s">
        <v>170</v>
      </c>
      <c r="C9" s="124">
        <v>32000000</v>
      </c>
      <c r="D9" s="125">
        <v>0</v>
      </c>
      <c r="E9" s="177"/>
      <c r="G9" s="126"/>
    </row>
    <row r="10" spans="1:7" ht="27.6">
      <c r="A10" s="83">
        <v>5</v>
      </c>
      <c r="B10" s="123" t="s">
        <v>171</v>
      </c>
      <c r="C10" s="124">
        <v>50000000</v>
      </c>
      <c r="D10" s="125">
        <v>0</v>
      </c>
      <c r="E10" s="176" t="s">
        <v>172</v>
      </c>
      <c r="G10" s="126"/>
    </row>
    <row r="11" spans="1:7" ht="13.8">
      <c r="A11" s="83">
        <v>6</v>
      </c>
      <c r="B11" s="123" t="s">
        <v>127</v>
      </c>
      <c r="C11" s="124">
        <v>0</v>
      </c>
      <c r="D11" s="125">
        <v>0</v>
      </c>
      <c r="E11" s="177"/>
      <c r="G11" s="126"/>
    </row>
    <row r="12" spans="1:7" ht="13.8">
      <c r="A12" s="83">
        <v>7</v>
      </c>
      <c r="B12" s="127" t="s">
        <v>173</v>
      </c>
      <c r="C12" s="128">
        <v>0</v>
      </c>
      <c r="D12" s="125">
        <v>0</v>
      </c>
      <c r="E12" s="177"/>
      <c r="G12" s="126"/>
    </row>
    <row r="13" spans="1:7" ht="13.8">
      <c r="A13" s="83">
        <v>8</v>
      </c>
      <c r="B13" s="47" t="s">
        <v>149</v>
      </c>
      <c r="C13" s="129">
        <v>2000000</v>
      </c>
      <c r="D13" s="130">
        <v>0</v>
      </c>
      <c r="E13" s="178"/>
      <c r="G13" s="126"/>
    </row>
    <row r="14" spans="1:7" ht="13.8">
      <c r="A14" s="83">
        <v>9</v>
      </c>
      <c r="B14" s="47" t="s">
        <v>147</v>
      </c>
      <c r="C14" s="129"/>
      <c r="D14" s="130">
        <v>0</v>
      </c>
      <c r="E14" s="178"/>
      <c r="G14" s="126"/>
    </row>
    <row r="15" spans="1:7" ht="14.4" thickBot="1">
      <c r="A15" s="83">
        <v>10</v>
      </c>
      <c r="B15" s="131" t="s">
        <v>174</v>
      </c>
      <c r="C15" s="132">
        <f>SUM(C7:C14)</f>
        <v>204000000</v>
      </c>
      <c r="D15" s="132">
        <f>SUM(D7:D14)</f>
        <v>35000000</v>
      </c>
      <c r="E15" s="179"/>
      <c r="G15" s="126"/>
    </row>
    <row r="16" spans="1:7" ht="26.4">
      <c r="A16" s="83">
        <v>11</v>
      </c>
      <c r="B16" s="121" t="s">
        <v>175</v>
      </c>
      <c r="C16" s="134" t="s">
        <v>163</v>
      </c>
      <c r="D16" s="122" t="s">
        <v>164</v>
      </c>
      <c r="E16" s="180" t="s">
        <v>165</v>
      </c>
      <c r="G16" s="126"/>
    </row>
    <row r="17" spans="1:5" ht="13.8">
      <c r="A17" s="83">
        <v>12</v>
      </c>
      <c r="B17" s="135"/>
      <c r="C17" s="10">
        <v>0</v>
      </c>
      <c r="D17" s="10">
        <v>0</v>
      </c>
      <c r="E17" s="177"/>
    </row>
    <row r="18" spans="1:5" ht="13.8">
      <c r="A18" s="83">
        <v>13</v>
      </c>
      <c r="B18" s="135"/>
      <c r="C18" s="10"/>
      <c r="D18" s="10"/>
      <c r="E18" s="177"/>
    </row>
    <row r="19" spans="1:5" ht="14.4" thickBot="1">
      <c r="A19" s="83">
        <v>14</v>
      </c>
      <c r="B19" s="131" t="s">
        <v>176</v>
      </c>
      <c r="C19" s="132">
        <f>SUM(C17:C18)</f>
        <v>0</v>
      </c>
      <c r="D19" s="133">
        <f>SUM(D17:D18)</f>
        <v>0</v>
      </c>
      <c r="E19" s="179"/>
    </row>
    <row r="20" spans="1:5" ht="26.4">
      <c r="A20" s="83">
        <v>15</v>
      </c>
      <c r="B20" s="121" t="s">
        <v>177</v>
      </c>
      <c r="C20" s="134" t="s">
        <v>163</v>
      </c>
      <c r="D20" s="122" t="s">
        <v>164</v>
      </c>
      <c r="E20" s="180" t="s">
        <v>165</v>
      </c>
    </row>
    <row r="21" spans="1:5" ht="13.8">
      <c r="A21" s="83">
        <v>16</v>
      </c>
      <c r="B21" s="135" t="s">
        <v>178</v>
      </c>
      <c r="C21" s="129">
        <f>11856583*1.27</f>
        <v>15057860.41</v>
      </c>
      <c r="D21" s="129">
        <v>8000000</v>
      </c>
      <c r="E21" s="177"/>
    </row>
    <row r="22" spans="1:5" ht="13.8">
      <c r="A22" s="83">
        <v>17</v>
      </c>
      <c r="B22" s="135"/>
      <c r="C22" s="10"/>
      <c r="D22" s="10"/>
      <c r="E22" s="177"/>
    </row>
    <row r="23" spans="1:5" ht="14.4" thickBot="1">
      <c r="A23" s="83">
        <v>18</v>
      </c>
      <c r="B23" s="131" t="s">
        <v>179</v>
      </c>
      <c r="C23" s="132">
        <f>SUM(C21:C22)</f>
        <v>15057860.41</v>
      </c>
      <c r="D23" s="132">
        <f>SUM(D21:D22)</f>
        <v>8000000</v>
      </c>
      <c r="E23" s="181"/>
    </row>
    <row r="24" spans="1:5" ht="26.4">
      <c r="A24" s="83">
        <v>19</v>
      </c>
      <c r="B24" s="136" t="s">
        <v>180</v>
      </c>
      <c r="C24" s="134" t="s">
        <v>163</v>
      </c>
      <c r="D24" s="122" t="s">
        <v>164</v>
      </c>
      <c r="E24" s="180" t="s">
        <v>165</v>
      </c>
    </row>
    <row r="25" spans="1:5" ht="13.8">
      <c r="A25" s="83">
        <v>20</v>
      </c>
      <c r="B25" s="135" t="s">
        <v>181</v>
      </c>
      <c r="C25" s="129">
        <f>2000000*1.27</f>
        <v>2540000</v>
      </c>
      <c r="D25" s="129">
        <v>0</v>
      </c>
      <c r="E25" s="182"/>
    </row>
    <row r="26" spans="1:5" ht="13.8">
      <c r="A26" s="83">
        <v>21</v>
      </c>
      <c r="B26" s="135" t="s">
        <v>182</v>
      </c>
      <c r="C26" s="129">
        <f>27865000*1.27</f>
        <v>35388550</v>
      </c>
      <c r="D26" s="129">
        <v>0</v>
      </c>
      <c r="E26" s="182"/>
    </row>
    <row r="27" spans="1:5" ht="14.4" thickBot="1">
      <c r="A27" s="83">
        <v>22</v>
      </c>
      <c r="B27" s="131" t="s">
        <v>183</v>
      </c>
      <c r="C27" s="132">
        <f>SUM(C25:C26)</f>
        <v>37928550</v>
      </c>
      <c r="D27" s="132">
        <f>SUM(D25:D26)</f>
        <v>0</v>
      </c>
      <c r="E27" s="181"/>
    </row>
    <row r="28" spans="1:5" ht="26.4">
      <c r="A28" s="83">
        <v>23</v>
      </c>
      <c r="B28" s="121" t="s">
        <v>184</v>
      </c>
      <c r="C28" s="134" t="s">
        <v>163</v>
      </c>
      <c r="D28" s="122" t="s">
        <v>164</v>
      </c>
      <c r="E28" s="180" t="s">
        <v>165</v>
      </c>
    </row>
    <row r="29" spans="1:5" ht="13.8">
      <c r="A29" s="83">
        <v>24</v>
      </c>
      <c r="B29" s="135" t="s">
        <v>185</v>
      </c>
      <c r="C29" s="10"/>
      <c r="D29" s="10"/>
      <c r="E29" s="177"/>
    </row>
    <row r="30" spans="1:5" ht="13.8">
      <c r="A30" s="83">
        <v>25</v>
      </c>
      <c r="B30" s="135" t="s">
        <v>186</v>
      </c>
      <c r="C30" s="10"/>
      <c r="D30" s="10"/>
      <c r="E30" s="177"/>
    </row>
    <row r="31" spans="1:5" ht="14.4" thickBot="1">
      <c r="A31" s="83">
        <v>26</v>
      </c>
      <c r="B31" s="131" t="s">
        <v>187</v>
      </c>
      <c r="C31" s="133">
        <f>SUM(C29:C30)</f>
        <v>0</v>
      </c>
      <c r="D31" s="133">
        <f>SUM(D29:D30)</f>
        <v>0</v>
      </c>
      <c r="E31" s="179"/>
    </row>
    <row r="32" spans="1:5" ht="26.25" customHeight="1">
      <c r="A32" s="83">
        <v>27</v>
      </c>
      <c r="B32" s="137" t="s">
        <v>188</v>
      </c>
      <c r="C32" s="191">
        <f>SUM(C15,C19,C23,C27,C31)</f>
        <v>256986410.41</v>
      </c>
      <c r="D32" s="191">
        <f>SUM(D15,D19,D23,D27,D31)</f>
        <v>43000000</v>
      </c>
      <c r="E32" s="183"/>
    </row>
    <row r="33" spans="2:5">
      <c r="B33" s="138"/>
      <c r="C33" s="138"/>
      <c r="D33" s="138"/>
      <c r="E33" s="184"/>
    </row>
    <row r="34" spans="2:5" ht="15.6">
      <c r="B34" s="139"/>
      <c r="C34" s="138"/>
      <c r="D34" s="138"/>
      <c r="E34" s="184"/>
    </row>
    <row r="35" spans="2:5">
      <c r="B35" s="140"/>
    </row>
  </sheetData>
  <mergeCells count="2">
    <mergeCell ref="B1:E1"/>
    <mergeCell ref="B2:E2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O12"/>
  <sheetViews>
    <sheetView tabSelected="1" view="pageBreakPreview" zoomScaleSheetLayoutView="100" workbookViewId="0">
      <selection activeCell="B2" sqref="B2:O2"/>
    </sheetView>
  </sheetViews>
  <sheetFormatPr defaultColWidth="9.109375" defaultRowHeight="13.2"/>
  <cols>
    <col min="1" max="1" width="4.88671875" style="1" customWidth="1"/>
    <col min="2" max="2" width="34.6640625" style="1" customWidth="1"/>
    <col min="3" max="3" width="9.6640625" style="1" customWidth="1"/>
    <col min="4" max="14" width="9.109375" style="1" customWidth="1"/>
    <col min="15" max="15" width="12.6640625" style="1" customWidth="1"/>
    <col min="16" max="16384" width="9.109375" style="1"/>
  </cols>
  <sheetData>
    <row r="2" spans="1:15">
      <c r="B2" s="216" t="s">
        <v>328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</row>
    <row r="3" spans="1:15">
      <c r="G3" s="214"/>
      <c r="H3" s="214"/>
      <c r="I3" s="214"/>
      <c r="J3" s="214"/>
      <c r="K3" s="214"/>
      <c r="L3" s="214"/>
      <c r="M3" s="214"/>
      <c r="N3" s="214"/>
      <c r="O3" s="214"/>
    </row>
    <row r="4" spans="1:15" ht="15.6">
      <c r="B4" s="139" t="s">
        <v>316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" t="s">
        <v>77</v>
      </c>
    </row>
    <row r="6" spans="1:15" ht="15.6">
      <c r="B6" s="162" t="s">
        <v>0</v>
      </c>
      <c r="C6" s="163" t="s">
        <v>111</v>
      </c>
      <c r="D6" s="163" t="s">
        <v>112</v>
      </c>
      <c r="E6" s="163" t="s">
        <v>113</v>
      </c>
      <c r="F6" s="163" t="s">
        <v>114</v>
      </c>
      <c r="G6" s="163" t="s">
        <v>115</v>
      </c>
      <c r="H6" s="163" t="s">
        <v>116</v>
      </c>
      <c r="I6" s="163" t="s">
        <v>117</v>
      </c>
      <c r="J6" s="163" t="s">
        <v>118</v>
      </c>
      <c r="K6" s="163" t="s">
        <v>119</v>
      </c>
      <c r="L6" s="163" t="s">
        <v>120</v>
      </c>
      <c r="M6" s="163" t="s">
        <v>121</v>
      </c>
      <c r="N6" s="163" t="s">
        <v>122</v>
      </c>
      <c r="O6" s="164" t="s">
        <v>84</v>
      </c>
    </row>
    <row r="7" spans="1:15" ht="13.8">
      <c r="B7" s="165" t="s">
        <v>5</v>
      </c>
      <c r="C7" s="166" t="s">
        <v>6</v>
      </c>
      <c r="D7" s="166" t="s">
        <v>7</v>
      </c>
      <c r="E7" s="166" t="s">
        <v>8</v>
      </c>
      <c r="F7" s="166" t="s">
        <v>9</v>
      </c>
      <c r="G7" s="166" t="s">
        <v>10</v>
      </c>
      <c r="H7" s="166" t="s">
        <v>11</v>
      </c>
      <c r="I7" s="166" t="s">
        <v>12</v>
      </c>
      <c r="J7" s="166" t="s">
        <v>13</v>
      </c>
      <c r="K7" s="166" t="s">
        <v>14</v>
      </c>
      <c r="L7" s="166" t="s">
        <v>15</v>
      </c>
      <c r="M7" s="166" t="s">
        <v>16</v>
      </c>
      <c r="N7" s="166" t="s">
        <v>17</v>
      </c>
      <c r="O7" s="166" t="s">
        <v>70</v>
      </c>
    </row>
    <row r="8" spans="1:15">
      <c r="A8" s="1">
        <v>1</v>
      </c>
      <c r="B8" s="167" t="s">
        <v>123</v>
      </c>
      <c r="C8" s="168">
        <f>$O$8/12</f>
        <v>62952466.166666664</v>
      </c>
      <c r="D8" s="168">
        <f t="shared" ref="D8:N8" si="0">$O$8/12</f>
        <v>62952466.166666664</v>
      </c>
      <c r="E8" s="168">
        <f t="shared" si="0"/>
        <v>62952466.166666664</v>
      </c>
      <c r="F8" s="168">
        <f t="shared" si="0"/>
        <v>62952466.166666664</v>
      </c>
      <c r="G8" s="168">
        <f t="shared" si="0"/>
        <v>62952466.166666664</v>
      </c>
      <c r="H8" s="168">
        <f t="shared" si="0"/>
        <v>62952466.166666664</v>
      </c>
      <c r="I8" s="168">
        <f t="shared" si="0"/>
        <v>62952466.166666664</v>
      </c>
      <c r="J8" s="168">
        <f t="shared" si="0"/>
        <v>62952466.166666664</v>
      </c>
      <c r="K8" s="168">
        <f t="shared" si="0"/>
        <v>62952466.166666664</v>
      </c>
      <c r="L8" s="168">
        <f t="shared" si="0"/>
        <v>62952466.166666664</v>
      </c>
      <c r="M8" s="168">
        <f t="shared" si="0"/>
        <v>62952466.166666664</v>
      </c>
      <c r="N8" s="168">
        <f t="shared" si="0"/>
        <v>62952466.166666664</v>
      </c>
      <c r="O8" s="169">
        <f>'1 bevétel-kiadás'!C64</f>
        <v>755429594</v>
      </c>
    </row>
    <row r="9" spans="1:15">
      <c r="A9" s="1">
        <v>2</v>
      </c>
      <c r="B9" s="167" t="s">
        <v>124</v>
      </c>
      <c r="C9" s="168">
        <f>58583/12</f>
        <v>4881.916666666667</v>
      </c>
      <c r="D9" s="168">
        <f t="shared" ref="D9:N9" si="1">58583/12</f>
        <v>4881.916666666667</v>
      </c>
      <c r="E9" s="168">
        <f t="shared" si="1"/>
        <v>4881.916666666667</v>
      </c>
      <c r="F9" s="168">
        <f t="shared" si="1"/>
        <v>4881.916666666667</v>
      </c>
      <c r="G9" s="168">
        <f t="shared" si="1"/>
        <v>4881.916666666667</v>
      </c>
      <c r="H9" s="168">
        <f t="shared" si="1"/>
        <v>4881.916666666667</v>
      </c>
      <c r="I9" s="168">
        <f t="shared" si="1"/>
        <v>4881.916666666667</v>
      </c>
      <c r="J9" s="168">
        <f t="shared" si="1"/>
        <v>4881.916666666667</v>
      </c>
      <c r="K9" s="168">
        <f t="shared" si="1"/>
        <v>4881.916666666667</v>
      </c>
      <c r="L9" s="168">
        <f t="shared" si="1"/>
        <v>4881.916666666667</v>
      </c>
      <c r="M9" s="168">
        <f t="shared" si="1"/>
        <v>4881.916666666667</v>
      </c>
      <c r="N9" s="168">
        <f t="shared" si="1"/>
        <v>4881.916666666667</v>
      </c>
      <c r="O9" s="169">
        <f>'1 bevétel-kiadás'!E64</f>
        <v>95114820</v>
      </c>
    </row>
    <row r="10" spans="1:15" ht="26.4">
      <c r="A10" s="1">
        <v>3</v>
      </c>
      <c r="B10" s="167" t="s">
        <v>125</v>
      </c>
      <c r="C10" s="168">
        <f>$O$10/12</f>
        <v>22279870.333333332</v>
      </c>
      <c r="D10" s="168">
        <f t="shared" ref="D10:N10" si="2">$O$10/12</f>
        <v>22279870.333333332</v>
      </c>
      <c r="E10" s="168">
        <f t="shared" si="2"/>
        <v>22279870.333333332</v>
      </c>
      <c r="F10" s="168">
        <f t="shared" si="2"/>
        <v>22279870.333333332</v>
      </c>
      <c r="G10" s="168">
        <f t="shared" si="2"/>
        <v>22279870.333333332</v>
      </c>
      <c r="H10" s="168">
        <f>$O$10/12</f>
        <v>22279870.333333332</v>
      </c>
      <c r="I10" s="168">
        <f t="shared" si="2"/>
        <v>22279870.333333332</v>
      </c>
      <c r="J10" s="168">
        <f t="shared" si="2"/>
        <v>22279870.333333332</v>
      </c>
      <c r="K10" s="168">
        <f t="shared" si="2"/>
        <v>22279870.333333332</v>
      </c>
      <c r="L10" s="168">
        <f t="shared" si="2"/>
        <v>22279870.333333332</v>
      </c>
      <c r="M10" s="168">
        <f t="shared" si="2"/>
        <v>22279870.333333332</v>
      </c>
      <c r="N10" s="168">
        <f t="shared" si="2"/>
        <v>22279870.333333332</v>
      </c>
      <c r="O10" s="169">
        <f>'1 bevétel-kiadás'!G64</f>
        <v>267358444</v>
      </c>
    </row>
    <row r="11" spans="1:15">
      <c r="A11" s="1">
        <v>4</v>
      </c>
      <c r="B11" s="167" t="s">
        <v>205</v>
      </c>
      <c r="C11" s="168">
        <f>68700/12</f>
        <v>5725</v>
      </c>
      <c r="D11" s="168">
        <f t="shared" ref="D11:N11" si="3">68700/12</f>
        <v>5725</v>
      </c>
      <c r="E11" s="168">
        <f t="shared" si="3"/>
        <v>5725</v>
      </c>
      <c r="F11" s="168">
        <f t="shared" si="3"/>
        <v>5725</v>
      </c>
      <c r="G11" s="168">
        <f t="shared" si="3"/>
        <v>5725</v>
      </c>
      <c r="H11" s="168">
        <f t="shared" si="3"/>
        <v>5725</v>
      </c>
      <c r="I11" s="168">
        <f t="shared" si="3"/>
        <v>5725</v>
      </c>
      <c r="J11" s="168">
        <f t="shared" si="3"/>
        <v>5725</v>
      </c>
      <c r="K11" s="168">
        <f t="shared" si="3"/>
        <v>5725</v>
      </c>
      <c r="L11" s="168">
        <f t="shared" si="3"/>
        <v>5725</v>
      </c>
      <c r="M11" s="168">
        <f t="shared" si="3"/>
        <v>5725</v>
      </c>
      <c r="N11" s="168">
        <f t="shared" si="3"/>
        <v>5725</v>
      </c>
      <c r="O11" s="169">
        <f>'1 bevétel-kiadás'!I64</f>
        <v>155742222</v>
      </c>
    </row>
    <row r="12" spans="1:15">
      <c r="A12" s="1">
        <v>5</v>
      </c>
      <c r="B12" s="170" t="s">
        <v>126</v>
      </c>
      <c r="C12" s="171">
        <f>SUM(C8:C11)</f>
        <v>85242943.416666657</v>
      </c>
      <c r="D12" s="171">
        <f t="shared" ref="D12:N12" si="4">SUM(D8:D11)</f>
        <v>85242943.416666657</v>
      </c>
      <c r="E12" s="171">
        <f t="shared" si="4"/>
        <v>85242943.416666657</v>
      </c>
      <c r="F12" s="171">
        <f t="shared" si="4"/>
        <v>85242943.416666657</v>
      </c>
      <c r="G12" s="171">
        <f t="shared" si="4"/>
        <v>85242943.416666657</v>
      </c>
      <c r="H12" s="171">
        <f t="shared" si="4"/>
        <v>85242943.416666657</v>
      </c>
      <c r="I12" s="171">
        <f t="shared" si="4"/>
        <v>85242943.416666657</v>
      </c>
      <c r="J12" s="171">
        <f t="shared" si="4"/>
        <v>85242943.416666657</v>
      </c>
      <c r="K12" s="171">
        <f t="shared" si="4"/>
        <v>85242943.416666657</v>
      </c>
      <c r="L12" s="171">
        <f t="shared" si="4"/>
        <v>85242943.416666657</v>
      </c>
      <c r="M12" s="171">
        <f t="shared" si="4"/>
        <v>85242943.416666657</v>
      </c>
      <c r="N12" s="171">
        <f t="shared" si="4"/>
        <v>85242943.416666657</v>
      </c>
      <c r="O12" s="171">
        <f>SUM(O8:O11)</f>
        <v>1273645080</v>
      </c>
    </row>
  </sheetData>
  <mergeCells count="2">
    <mergeCell ref="B2:O2"/>
    <mergeCell ref="G3:O3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X122"/>
  <sheetViews>
    <sheetView view="pageBreakPreview" zoomScale="65" zoomScaleNormal="60" zoomScaleSheetLayoutView="65" workbookViewId="0">
      <pane ySplit="7" topLeftCell="A38" activePane="bottomLeft" state="frozen"/>
      <selection pane="bottomLeft" activeCell="D50" sqref="D50"/>
    </sheetView>
  </sheetViews>
  <sheetFormatPr defaultColWidth="9.109375" defaultRowHeight="13.2"/>
  <cols>
    <col min="1" max="1" width="4.88671875" style="83" customWidth="1"/>
    <col min="2" max="2" width="55" style="22" customWidth="1"/>
    <col min="3" max="4" width="19.44140625" style="202" customWidth="1"/>
    <col min="5" max="6" width="19.33203125" style="202" customWidth="1"/>
    <col min="7" max="10" width="18.5546875" style="202" customWidth="1"/>
    <col min="11" max="11" width="21.44140625" style="202" customWidth="1"/>
    <col min="12" max="12" width="22.33203125" style="202" customWidth="1"/>
    <col min="13" max="13" width="20.88671875" style="202" customWidth="1"/>
    <col min="14" max="14" width="18.5546875" style="202" customWidth="1"/>
    <col min="15" max="15" width="20.44140625" style="202" customWidth="1"/>
    <col min="16" max="16" width="17.44140625" style="202" customWidth="1"/>
    <col min="17" max="24" width="9.109375" style="3" customWidth="1"/>
    <col min="25" max="16384" width="9.109375" style="1"/>
  </cols>
  <sheetData>
    <row r="2" spans="1:16" ht="27.6">
      <c r="B2" s="23"/>
      <c r="C2" s="213" t="s">
        <v>318</v>
      </c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</row>
    <row r="3" spans="1:16" ht="27.6">
      <c r="B3" s="23" t="s">
        <v>271</v>
      </c>
    </row>
    <row r="4" spans="1:16" ht="27.6">
      <c r="B4" s="23"/>
    </row>
    <row r="5" spans="1:16" ht="21">
      <c r="B5" s="24" t="s">
        <v>189</v>
      </c>
    </row>
    <row r="6" spans="1:16" ht="21">
      <c r="B6" s="24"/>
      <c r="O6" s="202" t="s">
        <v>77</v>
      </c>
    </row>
    <row r="7" spans="1:16" ht="85.5" customHeight="1">
      <c r="B7" s="5" t="s">
        <v>0</v>
      </c>
      <c r="C7" s="28" t="s">
        <v>1</v>
      </c>
      <c r="D7" s="28" t="s">
        <v>60</v>
      </c>
      <c r="E7" s="28" t="s">
        <v>59</v>
      </c>
      <c r="F7" s="28" t="s">
        <v>61</v>
      </c>
      <c r="G7" s="28" t="s">
        <v>2</v>
      </c>
      <c r="H7" s="28" t="s">
        <v>62</v>
      </c>
      <c r="I7" s="28" t="s">
        <v>66</v>
      </c>
      <c r="J7" s="28" t="s">
        <v>63</v>
      </c>
      <c r="K7" s="29" t="s">
        <v>3</v>
      </c>
      <c r="L7" s="29" t="s">
        <v>4</v>
      </c>
      <c r="M7" s="29" t="s">
        <v>64</v>
      </c>
      <c r="N7" s="29" t="s">
        <v>65</v>
      </c>
      <c r="O7" s="29" t="s">
        <v>67</v>
      </c>
      <c r="P7" s="29" t="s">
        <v>68</v>
      </c>
    </row>
    <row r="8" spans="1:16" ht="13.8">
      <c r="B8" s="5" t="s">
        <v>5</v>
      </c>
      <c r="C8" s="28" t="s">
        <v>6</v>
      </c>
      <c r="D8" s="29" t="s">
        <v>7</v>
      </c>
      <c r="E8" s="28" t="s">
        <v>8</v>
      </c>
      <c r="F8" s="28" t="s">
        <v>9</v>
      </c>
      <c r="G8" s="28" t="s">
        <v>10</v>
      </c>
      <c r="H8" s="28" t="s">
        <v>11</v>
      </c>
      <c r="I8" s="28" t="s">
        <v>12</v>
      </c>
      <c r="J8" s="28" t="s">
        <v>13</v>
      </c>
      <c r="K8" s="29" t="s">
        <v>14</v>
      </c>
      <c r="L8" s="29" t="s">
        <v>15</v>
      </c>
      <c r="M8" s="29" t="s">
        <v>16</v>
      </c>
      <c r="N8" s="29" t="s">
        <v>17</v>
      </c>
      <c r="O8" s="29" t="s">
        <v>70</v>
      </c>
      <c r="P8" s="29" t="s">
        <v>71</v>
      </c>
    </row>
    <row r="9" spans="1:16" ht="91.5" customHeight="1">
      <c r="A9" s="83">
        <v>1</v>
      </c>
      <c r="B9" s="6" t="s">
        <v>216</v>
      </c>
      <c r="C9" s="30">
        <v>47257350</v>
      </c>
      <c r="D9" s="30">
        <f>C9</f>
        <v>47257350</v>
      </c>
      <c r="E9" s="30">
        <v>1000000</v>
      </c>
      <c r="F9" s="30">
        <f>E9</f>
        <v>1000000</v>
      </c>
      <c r="G9" s="30">
        <v>195565900</v>
      </c>
      <c r="H9" s="30">
        <f>G9</f>
        <v>195565900</v>
      </c>
      <c r="I9" s="30">
        <v>32834050</v>
      </c>
      <c r="J9" s="30">
        <f>I9</f>
        <v>32834050</v>
      </c>
      <c r="K9" s="30">
        <f>C9+E9+G9+I9</f>
        <v>276657300</v>
      </c>
      <c r="L9" s="30">
        <f>D9+F9+H9+J9</f>
        <v>276657300</v>
      </c>
      <c r="M9" s="30">
        <f>C9+E9+G9+I9</f>
        <v>276657300</v>
      </c>
      <c r="N9" s="30">
        <v>0</v>
      </c>
      <c r="O9" s="30">
        <f>D9+F9+H9+J9</f>
        <v>276657300</v>
      </c>
      <c r="P9" s="30">
        <v>0</v>
      </c>
    </row>
    <row r="10" spans="1:16" ht="41.4">
      <c r="A10" s="83">
        <v>2</v>
      </c>
      <c r="B10" s="6" t="s">
        <v>217</v>
      </c>
      <c r="C10" s="30">
        <f t="shared" ref="C10:J10" si="0">SUM(C11:C14)</f>
        <v>204000000</v>
      </c>
      <c r="D10" s="30">
        <f t="shared" ref="D10" si="1">SUM(D11:D14)</f>
        <v>204000000</v>
      </c>
      <c r="E10" s="30">
        <f t="shared" si="0"/>
        <v>0</v>
      </c>
      <c r="F10" s="30">
        <f t="shared" si="0"/>
        <v>0</v>
      </c>
      <c r="G10" s="30">
        <f t="shared" si="0"/>
        <v>0</v>
      </c>
      <c r="H10" s="30">
        <f t="shared" si="0"/>
        <v>0</v>
      </c>
      <c r="I10" s="30">
        <f t="shared" si="0"/>
        <v>0</v>
      </c>
      <c r="J10" s="30">
        <f t="shared" si="0"/>
        <v>0</v>
      </c>
      <c r="K10" s="30">
        <f t="shared" ref="K10:L34" si="2">C10+E10+G10+I10</f>
        <v>204000000</v>
      </c>
      <c r="L10" s="30">
        <f t="shared" si="2"/>
        <v>204000000</v>
      </c>
      <c r="M10" s="30">
        <f t="shared" ref="M10:M34" si="3">C10+E10+G10+I10</f>
        <v>204000000</v>
      </c>
      <c r="N10" s="30">
        <v>0</v>
      </c>
      <c r="O10" s="30">
        <f t="shared" ref="O10:O34" si="4">D10+F10+H10+J10</f>
        <v>204000000</v>
      </c>
      <c r="P10" s="30">
        <v>0</v>
      </c>
    </row>
    <row r="11" spans="1:16" ht="13.8">
      <c r="A11" s="83">
        <v>3</v>
      </c>
      <c r="B11" s="7" t="s">
        <v>18</v>
      </c>
      <c r="C11" s="31">
        <v>202000000</v>
      </c>
      <c r="D11" s="31">
        <f>C11</f>
        <v>202000000</v>
      </c>
      <c r="E11" s="31"/>
      <c r="F11" s="31"/>
      <c r="G11" s="31"/>
      <c r="H11" s="31"/>
      <c r="I11" s="31"/>
      <c r="J11" s="31"/>
      <c r="K11" s="30">
        <f t="shared" si="2"/>
        <v>202000000</v>
      </c>
      <c r="L11" s="30">
        <f t="shared" si="2"/>
        <v>202000000</v>
      </c>
      <c r="M11" s="30">
        <f t="shared" si="3"/>
        <v>202000000</v>
      </c>
      <c r="N11" s="30">
        <v>0</v>
      </c>
      <c r="O11" s="30">
        <f t="shared" si="4"/>
        <v>202000000</v>
      </c>
      <c r="P11" s="30">
        <v>0</v>
      </c>
    </row>
    <row r="12" spans="1:16" ht="13.8">
      <c r="A12" s="83">
        <v>4</v>
      </c>
      <c r="B12" s="7" t="s">
        <v>19</v>
      </c>
      <c r="C12" s="31"/>
      <c r="D12" s="31"/>
      <c r="E12" s="31"/>
      <c r="F12" s="31"/>
      <c r="G12" s="31"/>
      <c r="H12" s="31"/>
      <c r="I12" s="31"/>
      <c r="J12" s="31"/>
      <c r="K12" s="30">
        <f t="shared" si="2"/>
        <v>0</v>
      </c>
      <c r="L12" s="30">
        <f t="shared" si="2"/>
        <v>0</v>
      </c>
      <c r="M12" s="30">
        <f t="shared" si="3"/>
        <v>0</v>
      </c>
      <c r="N12" s="30">
        <v>0</v>
      </c>
      <c r="O12" s="30">
        <f t="shared" si="4"/>
        <v>0</v>
      </c>
      <c r="P12" s="30">
        <v>0</v>
      </c>
    </row>
    <row r="13" spans="1:16" ht="13.8">
      <c r="A13" s="83">
        <v>5</v>
      </c>
      <c r="B13" s="7" t="s">
        <v>20</v>
      </c>
      <c r="C13" s="31">
        <v>2000000</v>
      </c>
      <c r="D13" s="31">
        <v>2000000</v>
      </c>
      <c r="E13" s="31"/>
      <c r="F13" s="31"/>
      <c r="G13" s="31"/>
      <c r="H13" s="31"/>
      <c r="I13" s="31"/>
      <c r="J13" s="31"/>
      <c r="K13" s="30">
        <f t="shared" si="2"/>
        <v>2000000</v>
      </c>
      <c r="L13" s="30">
        <f t="shared" si="2"/>
        <v>2000000</v>
      </c>
      <c r="M13" s="30">
        <f t="shared" si="3"/>
        <v>2000000</v>
      </c>
      <c r="N13" s="30">
        <v>0</v>
      </c>
      <c r="O13" s="30">
        <f t="shared" si="4"/>
        <v>2000000</v>
      </c>
      <c r="P13" s="30">
        <v>0</v>
      </c>
    </row>
    <row r="14" spans="1:16" ht="13.8">
      <c r="A14" s="83">
        <v>6</v>
      </c>
      <c r="B14" s="7" t="s">
        <v>69</v>
      </c>
      <c r="C14" s="31"/>
      <c r="D14" s="31">
        <v>0</v>
      </c>
      <c r="E14" s="31"/>
      <c r="F14" s="31"/>
      <c r="G14" s="31"/>
      <c r="H14" s="31"/>
      <c r="I14" s="31"/>
      <c r="J14" s="31"/>
      <c r="K14" s="30">
        <f t="shared" si="2"/>
        <v>0</v>
      </c>
      <c r="L14" s="30">
        <f t="shared" si="2"/>
        <v>0</v>
      </c>
      <c r="M14" s="30">
        <f t="shared" si="3"/>
        <v>0</v>
      </c>
      <c r="N14" s="30">
        <v>0</v>
      </c>
      <c r="O14" s="30">
        <f t="shared" si="4"/>
        <v>0</v>
      </c>
      <c r="P14" s="30">
        <v>0</v>
      </c>
    </row>
    <row r="15" spans="1:16" ht="27.6">
      <c r="A15" s="83">
        <v>7</v>
      </c>
      <c r="B15" s="8" t="s">
        <v>21</v>
      </c>
      <c r="C15" s="32">
        <v>0</v>
      </c>
      <c r="D15" s="32">
        <v>0</v>
      </c>
      <c r="E15" s="33">
        <v>89654820</v>
      </c>
      <c r="F15" s="33">
        <f>E15</f>
        <v>89654820</v>
      </c>
      <c r="G15" s="33">
        <v>57242544</v>
      </c>
      <c r="H15" s="33">
        <f>G15</f>
        <v>57242544</v>
      </c>
      <c r="I15" s="33">
        <v>119608172</v>
      </c>
      <c r="J15" s="33">
        <f>I15</f>
        <v>119608172</v>
      </c>
      <c r="K15" s="34">
        <f t="shared" si="2"/>
        <v>266505536</v>
      </c>
      <c r="L15" s="34">
        <f t="shared" si="2"/>
        <v>266505536</v>
      </c>
      <c r="M15" s="34">
        <f t="shared" si="3"/>
        <v>266505536</v>
      </c>
      <c r="N15" s="34">
        <v>0</v>
      </c>
      <c r="O15" s="34">
        <f t="shared" si="4"/>
        <v>266505536</v>
      </c>
      <c r="P15" s="34">
        <v>0</v>
      </c>
    </row>
    <row r="16" spans="1:16" ht="13.8">
      <c r="A16" s="83">
        <v>8</v>
      </c>
      <c r="B16" s="6" t="s">
        <v>218</v>
      </c>
      <c r="C16" s="39">
        <v>172615780</v>
      </c>
      <c r="D16" s="39">
        <f>C16</f>
        <v>172615780</v>
      </c>
      <c r="E16" s="30"/>
      <c r="F16" s="30"/>
      <c r="G16" s="30"/>
      <c r="H16" s="30"/>
      <c r="I16" s="30"/>
      <c r="J16" s="30"/>
      <c r="K16" s="30">
        <f t="shared" si="2"/>
        <v>172615780</v>
      </c>
      <c r="L16" s="30">
        <f t="shared" si="2"/>
        <v>172615780</v>
      </c>
      <c r="M16" s="30">
        <f t="shared" si="3"/>
        <v>172615780</v>
      </c>
      <c r="N16" s="30">
        <v>0</v>
      </c>
      <c r="O16" s="30">
        <f t="shared" si="4"/>
        <v>172615780</v>
      </c>
      <c r="P16" s="30">
        <v>0</v>
      </c>
    </row>
    <row r="17" spans="1:16" ht="27.6">
      <c r="A17" s="83">
        <v>9</v>
      </c>
      <c r="B17" s="6" t="s">
        <v>219</v>
      </c>
      <c r="C17" s="30">
        <v>19930000</v>
      </c>
      <c r="D17" s="30">
        <f>C17</f>
        <v>19930000</v>
      </c>
      <c r="E17" s="30">
        <v>840000</v>
      </c>
      <c r="F17" s="30">
        <f>E17</f>
        <v>840000</v>
      </c>
      <c r="G17" s="30">
        <v>1000000</v>
      </c>
      <c r="H17" s="30">
        <v>1000000</v>
      </c>
      <c r="I17" s="30"/>
      <c r="J17" s="30"/>
      <c r="K17" s="30">
        <f t="shared" si="2"/>
        <v>21770000</v>
      </c>
      <c r="L17" s="30">
        <f t="shared" si="2"/>
        <v>21770000</v>
      </c>
      <c r="M17" s="30">
        <f t="shared" si="3"/>
        <v>21770000</v>
      </c>
      <c r="N17" s="30">
        <v>0</v>
      </c>
      <c r="O17" s="30">
        <f t="shared" si="4"/>
        <v>21770000</v>
      </c>
      <c r="P17" s="30">
        <v>0</v>
      </c>
    </row>
    <row r="18" spans="1:16" ht="13.8">
      <c r="A18" s="83">
        <v>10</v>
      </c>
      <c r="B18" s="6" t="s">
        <v>220</v>
      </c>
      <c r="C18" s="30"/>
      <c r="D18" s="30"/>
      <c r="E18" s="30"/>
      <c r="F18" s="30"/>
      <c r="G18" s="30"/>
      <c r="H18" s="30"/>
      <c r="I18" s="30"/>
      <c r="J18" s="30"/>
      <c r="K18" s="30">
        <f t="shared" si="2"/>
        <v>0</v>
      </c>
      <c r="L18" s="30">
        <f t="shared" si="2"/>
        <v>0</v>
      </c>
      <c r="M18" s="30">
        <f t="shared" si="3"/>
        <v>0</v>
      </c>
      <c r="N18" s="30">
        <v>0</v>
      </c>
      <c r="O18" s="30">
        <f t="shared" si="4"/>
        <v>0</v>
      </c>
      <c r="P18" s="30">
        <v>0</v>
      </c>
    </row>
    <row r="19" spans="1:16" ht="27.6">
      <c r="A19" s="83">
        <v>11</v>
      </c>
      <c r="B19" s="6" t="s">
        <v>25</v>
      </c>
      <c r="C19" s="30"/>
      <c r="D19" s="30"/>
      <c r="E19" s="30"/>
      <c r="F19" s="30"/>
      <c r="G19" s="30"/>
      <c r="H19" s="30"/>
      <c r="I19" s="30"/>
      <c r="J19" s="30"/>
      <c r="K19" s="30">
        <f t="shared" si="2"/>
        <v>0</v>
      </c>
      <c r="L19" s="30">
        <f t="shared" si="2"/>
        <v>0</v>
      </c>
      <c r="M19" s="30">
        <f t="shared" si="3"/>
        <v>0</v>
      </c>
      <c r="N19" s="30">
        <v>0</v>
      </c>
      <c r="O19" s="30">
        <f t="shared" si="4"/>
        <v>0</v>
      </c>
      <c r="P19" s="30">
        <v>0</v>
      </c>
    </row>
    <row r="20" spans="1:16" ht="13.8">
      <c r="A20" s="83">
        <v>12</v>
      </c>
      <c r="B20" s="8" t="s">
        <v>26</v>
      </c>
      <c r="C20" s="34">
        <f>C9+C10+C16+C17+C18+C19</f>
        <v>443803130</v>
      </c>
      <c r="D20" s="34">
        <f>D9+D10+D16+D17+D18+D19</f>
        <v>443803130</v>
      </c>
      <c r="E20" s="34">
        <f t="shared" ref="E20:J20" si="5">E9+E10+E16+E17+E18+E19+E15</f>
        <v>91494820</v>
      </c>
      <c r="F20" s="34">
        <f t="shared" si="5"/>
        <v>91494820</v>
      </c>
      <c r="G20" s="34">
        <f>G9+G10+G16+G17+G18+G19+G15</f>
        <v>253808444</v>
      </c>
      <c r="H20" s="34">
        <f t="shared" si="5"/>
        <v>253808444</v>
      </c>
      <c r="I20" s="34">
        <f t="shared" si="5"/>
        <v>152442222</v>
      </c>
      <c r="J20" s="34">
        <f t="shared" si="5"/>
        <v>152442222</v>
      </c>
      <c r="K20" s="34">
        <f t="shared" si="2"/>
        <v>941548616</v>
      </c>
      <c r="L20" s="34">
        <f t="shared" si="2"/>
        <v>941548616</v>
      </c>
      <c r="M20" s="34">
        <f t="shared" si="3"/>
        <v>941548616</v>
      </c>
      <c r="N20" s="34">
        <v>0</v>
      </c>
      <c r="O20" s="34">
        <f t="shared" si="4"/>
        <v>941548616</v>
      </c>
      <c r="P20" s="34">
        <v>0</v>
      </c>
    </row>
    <row r="21" spans="1:16" ht="27.6">
      <c r="A21" s="83">
        <v>13</v>
      </c>
      <c r="B21" s="6" t="s">
        <v>221</v>
      </c>
      <c r="C21" s="32">
        <v>312172000</v>
      </c>
      <c r="D21" s="32">
        <f>C21</f>
        <v>312172000</v>
      </c>
      <c r="E21" s="32"/>
      <c r="F21" s="32"/>
      <c r="G21" s="32"/>
      <c r="H21" s="32"/>
      <c r="I21" s="32"/>
      <c r="J21" s="32"/>
      <c r="K21" s="30">
        <f t="shared" si="2"/>
        <v>312172000</v>
      </c>
      <c r="L21" s="30">
        <f t="shared" si="2"/>
        <v>312172000</v>
      </c>
      <c r="M21" s="30">
        <f t="shared" si="3"/>
        <v>312172000</v>
      </c>
      <c r="N21" s="30">
        <v>0</v>
      </c>
      <c r="O21" s="30">
        <f t="shared" si="4"/>
        <v>312172000</v>
      </c>
      <c r="P21" s="30">
        <v>0</v>
      </c>
    </row>
    <row r="22" spans="1:16" ht="13.8">
      <c r="A22" s="83">
        <v>14</v>
      </c>
      <c r="B22" s="6" t="s">
        <v>222</v>
      </c>
      <c r="C22" s="32"/>
      <c r="D22" s="32"/>
      <c r="E22" s="32"/>
      <c r="F22" s="32"/>
      <c r="G22" s="32"/>
      <c r="H22" s="32"/>
      <c r="I22" s="32"/>
      <c r="J22" s="32"/>
      <c r="K22" s="30">
        <f t="shared" si="2"/>
        <v>0</v>
      </c>
      <c r="L22" s="30">
        <f t="shared" si="2"/>
        <v>0</v>
      </c>
      <c r="M22" s="30">
        <f t="shared" si="3"/>
        <v>0</v>
      </c>
      <c r="N22" s="30">
        <v>0</v>
      </c>
      <c r="O22" s="30">
        <f t="shared" si="4"/>
        <v>0</v>
      </c>
      <c r="P22" s="30">
        <v>0</v>
      </c>
    </row>
    <row r="23" spans="1:16" ht="41.4">
      <c r="A23" s="83">
        <v>15</v>
      </c>
      <c r="B23" s="6" t="s">
        <v>223</v>
      </c>
      <c r="C23" s="32">
        <v>1000000</v>
      </c>
      <c r="D23" s="32">
        <f>C23</f>
        <v>1000000</v>
      </c>
      <c r="E23" s="32"/>
      <c r="F23" s="32"/>
      <c r="G23" s="32"/>
      <c r="H23" s="32"/>
      <c r="I23" s="32"/>
      <c r="J23" s="32"/>
      <c r="K23" s="30">
        <f t="shared" si="2"/>
        <v>1000000</v>
      </c>
      <c r="L23" s="30">
        <f t="shared" si="2"/>
        <v>1000000</v>
      </c>
      <c r="M23" s="30">
        <f t="shared" si="3"/>
        <v>1000000</v>
      </c>
      <c r="N23" s="30">
        <v>0</v>
      </c>
      <c r="O23" s="30">
        <f t="shared" si="4"/>
        <v>1000000</v>
      </c>
      <c r="P23" s="30">
        <v>0</v>
      </c>
    </row>
    <row r="24" spans="1:16" ht="27.6">
      <c r="A24" s="83">
        <v>16</v>
      </c>
      <c r="B24" s="6" t="s">
        <v>30</v>
      </c>
      <c r="C24" s="30">
        <v>0</v>
      </c>
      <c r="D24" s="30">
        <v>0</v>
      </c>
      <c r="E24" s="30"/>
      <c r="F24" s="30"/>
      <c r="G24" s="30"/>
      <c r="H24" s="30"/>
      <c r="I24" s="30"/>
      <c r="J24" s="30"/>
      <c r="K24" s="30">
        <f t="shared" si="2"/>
        <v>0</v>
      </c>
      <c r="L24" s="30">
        <f t="shared" si="2"/>
        <v>0</v>
      </c>
      <c r="M24" s="30">
        <f t="shared" si="3"/>
        <v>0</v>
      </c>
      <c r="N24" s="30">
        <v>0</v>
      </c>
      <c r="O24" s="30">
        <f t="shared" si="4"/>
        <v>0</v>
      </c>
      <c r="P24" s="30">
        <v>0</v>
      </c>
    </row>
    <row r="25" spans="1:16" ht="27.6">
      <c r="A25" s="83">
        <v>17</v>
      </c>
      <c r="B25" s="6" t="s">
        <v>31</v>
      </c>
      <c r="C25" s="30">
        <v>0</v>
      </c>
      <c r="D25" s="30">
        <v>0</v>
      </c>
      <c r="E25" s="30"/>
      <c r="F25" s="30"/>
      <c r="G25" s="30"/>
      <c r="H25" s="30"/>
      <c r="I25" s="30"/>
      <c r="J25" s="30"/>
      <c r="K25" s="30">
        <f t="shared" si="2"/>
        <v>0</v>
      </c>
      <c r="L25" s="30">
        <f t="shared" si="2"/>
        <v>0</v>
      </c>
      <c r="M25" s="30">
        <f t="shared" si="3"/>
        <v>0</v>
      </c>
      <c r="N25" s="30">
        <v>0</v>
      </c>
      <c r="O25" s="30">
        <f t="shared" si="4"/>
        <v>0</v>
      </c>
      <c r="P25" s="30">
        <v>0</v>
      </c>
    </row>
    <row r="26" spans="1:16" ht="13.8">
      <c r="A26" s="83">
        <v>18</v>
      </c>
      <c r="B26" s="8" t="s">
        <v>32</v>
      </c>
      <c r="C26" s="34">
        <f>SUM(C21:C25)</f>
        <v>313172000</v>
      </c>
      <c r="D26" s="34">
        <f t="shared" ref="D26:I26" si="6">SUM(D21:D25)</f>
        <v>313172000</v>
      </c>
      <c r="E26" s="34">
        <f t="shared" si="6"/>
        <v>0</v>
      </c>
      <c r="F26" s="34">
        <f t="shared" si="6"/>
        <v>0</v>
      </c>
      <c r="G26" s="34">
        <f t="shared" si="6"/>
        <v>0</v>
      </c>
      <c r="H26" s="34">
        <f t="shared" si="6"/>
        <v>0</v>
      </c>
      <c r="I26" s="34">
        <f t="shared" si="6"/>
        <v>0</v>
      </c>
      <c r="J26" s="34">
        <f>SUM(J21:J25)</f>
        <v>0</v>
      </c>
      <c r="K26" s="34">
        <f t="shared" si="2"/>
        <v>313172000</v>
      </c>
      <c r="L26" s="34">
        <f t="shared" si="2"/>
        <v>313172000</v>
      </c>
      <c r="M26" s="34">
        <f t="shared" si="3"/>
        <v>313172000</v>
      </c>
      <c r="N26" s="34">
        <v>0</v>
      </c>
      <c r="O26" s="34">
        <f t="shared" si="4"/>
        <v>313172000</v>
      </c>
      <c r="P26" s="34">
        <v>0</v>
      </c>
    </row>
    <row r="27" spans="1:16" ht="13.8">
      <c r="A27" s="83">
        <v>19</v>
      </c>
      <c r="B27" s="6" t="s">
        <v>33</v>
      </c>
      <c r="C27" s="30">
        <f>C26+C20-E15-G15-I15</f>
        <v>490469594</v>
      </c>
      <c r="D27" s="30">
        <f>D26+D20-F15-H15-J15</f>
        <v>490469594</v>
      </c>
      <c r="E27" s="30">
        <f t="shared" ref="E27:J27" si="7">E26+E20</f>
        <v>91494820</v>
      </c>
      <c r="F27" s="30">
        <f t="shared" si="7"/>
        <v>91494820</v>
      </c>
      <c r="G27" s="30">
        <f t="shared" si="7"/>
        <v>253808444</v>
      </c>
      <c r="H27" s="30">
        <f t="shared" si="7"/>
        <v>253808444</v>
      </c>
      <c r="I27" s="30">
        <f t="shared" si="7"/>
        <v>152442222</v>
      </c>
      <c r="J27" s="30">
        <f t="shared" si="7"/>
        <v>152442222</v>
      </c>
      <c r="K27" s="30">
        <f t="shared" si="2"/>
        <v>988215080</v>
      </c>
      <c r="L27" s="30">
        <f t="shared" si="2"/>
        <v>988215080</v>
      </c>
      <c r="M27" s="30">
        <f t="shared" si="3"/>
        <v>988215080</v>
      </c>
      <c r="N27" s="30">
        <v>0</v>
      </c>
      <c r="O27" s="30">
        <f t="shared" si="4"/>
        <v>988215080</v>
      </c>
      <c r="P27" s="30">
        <v>0</v>
      </c>
    </row>
    <row r="28" spans="1:16" ht="13.8">
      <c r="A28" s="83">
        <v>20</v>
      </c>
      <c r="B28" s="6" t="s">
        <v>269</v>
      </c>
      <c r="C28" s="30">
        <v>29960000</v>
      </c>
      <c r="D28" s="30">
        <v>29960000</v>
      </c>
      <c r="E28" s="30"/>
      <c r="F28" s="30"/>
      <c r="G28" s="30"/>
      <c r="H28" s="30"/>
      <c r="I28" s="30"/>
      <c r="J28" s="30"/>
      <c r="K28" s="30">
        <f>C28</f>
        <v>29960000</v>
      </c>
      <c r="L28" s="30">
        <f>D28</f>
        <v>29960000</v>
      </c>
      <c r="M28" s="30">
        <f>C28</f>
        <v>29960000</v>
      </c>
      <c r="N28" s="30"/>
      <c r="O28" s="30">
        <f>D28</f>
        <v>29960000</v>
      </c>
      <c r="P28" s="30"/>
    </row>
    <row r="29" spans="1:16" ht="41.4">
      <c r="A29" s="83">
        <v>21</v>
      </c>
      <c r="B29" s="9" t="s">
        <v>224</v>
      </c>
      <c r="C29" s="30">
        <v>235000000</v>
      </c>
      <c r="D29" s="30">
        <v>235000000</v>
      </c>
      <c r="E29" s="30">
        <v>3620000</v>
      </c>
      <c r="F29" s="30">
        <f>E29</f>
        <v>3620000</v>
      </c>
      <c r="G29" s="30">
        <v>13550000</v>
      </c>
      <c r="H29" s="30">
        <f>G29</f>
        <v>13550000</v>
      </c>
      <c r="I29" s="30">
        <v>3300000</v>
      </c>
      <c r="J29" s="30">
        <f>I29</f>
        <v>3300000</v>
      </c>
      <c r="K29" s="30">
        <f t="shared" si="2"/>
        <v>255470000</v>
      </c>
      <c r="L29" s="30">
        <f t="shared" si="2"/>
        <v>255470000</v>
      </c>
      <c r="M29" s="30">
        <f t="shared" si="3"/>
        <v>255470000</v>
      </c>
      <c r="N29" s="30">
        <v>0</v>
      </c>
      <c r="O29" s="30">
        <f t="shared" si="4"/>
        <v>255470000</v>
      </c>
      <c r="P29" s="30">
        <v>0</v>
      </c>
    </row>
    <row r="30" spans="1:16" ht="13.8">
      <c r="A30" s="83">
        <v>22</v>
      </c>
      <c r="B30" s="9" t="s">
        <v>225</v>
      </c>
      <c r="C30" s="35"/>
      <c r="D30" s="35"/>
      <c r="E30" s="30"/>
      <c r="F30" s="30"/>
      <c r="G30" s="35"/>
      <c r="H30" s="35"/>
      <c r="I30" s="35"/>
      <c r="J30" s="35"/>
      <c r="K30" s="30">
        <f t="shared" si="2"/>
        <v>0</v>
      </c>
      <c r="L30" s="30">
        <f t="shared" si="2"/>
        <v>0</v>
      </c>
      <c r="M30" s="30">
        <f t="shared" si="3"/>
        <v>0</v>
      </c>
      <c r="N30" s="30">
        <v>0</v>
      </c>
      <c r="O30" s="30">
        <f t="shared" si="4"/>
        <v>0</v>
      </c>
      <c r="P30" s="30">
        <v>0</v>
      </c>
    </row>
    <row r="31" spans="1:16" ht="13.8">
      <c r="A31" s="83">
        <v>23</v>
      </c>
      <c r="B31" s="25" t="s">
        <v>36</v>
      </c>
      <c r="C31" s="36">
        <f t="shared" ref="C31:I31" si="8">SUM(C27:C30)</f>
        <v>755429594</v>
      </c>
      <c r="D31" s="36">
        <f t="shared" si="8"/>
        <v>755429594</v>
      </c>
      <c r="E31" s="36">
        <f t="shared" si="8"/>
        <v>95114820</v>
      </c>
      <c r="F31" s="36">
        <f t="shared" si="8"/>
        <v>95114820</v>
      </c>
      <c r="G31" s="36">
        <f t="shared" si="8"/>
        <v>267358444</v>
      </c>
      <c r="H31" s="36">
        <f t="shared" si="8"/>
        <v>267358444</v>
      </c>
      <c r="I31" s="36">
        <f t="shared" si="8"/>
        <v>155742222</v>
      </c>
      <c r="J31" s="36">
        <f>SUM(J27:J30)</f>
        <v>155742222</v>
      </c>
      <c r="K31" s="37">
        <f t="shared" si="2"/>
        <v>1273645080</v>
      </c>
      <c r="L31" s="37">
        <f>D31+F31+H31+J31</f>
        <v>1273645080</v>
      </c>
      <c r="M31" s="39">
        <f t="shared" si="3"/>
        <v>1273645080</v>
      </c>
      <c r="N31" s="39">
        <v>0</v>
      </c>
      <c r="O31" s="40">
        <f t="shared" si="4"/>
        <v>1273645080</v>
      </c>
      <c r="P31" s="40">
        <v>0</v>
      </c>
    </row>
    <row r="32" spans="1:16" ht="13.8">
      <c r="A32" s="83">
        <v>24</v>
      </c>
      <c r="B32" s="9"/>
      <c r="C32" s="35"/>
      <c r="D32" s="35"/>
      <c r="E32" s="35"/>
      <c r="F32" s="35"/>
      <c r="G32" s="35"/>
      <c r="H32" s="35"/>
      <c r="I32" s="35"/>
      <c r="J32" s="35"/>
      <c r="K32" s="30">
        <f t="shared" si="2"/>
        <v>0</v>
      </c>
      <c r="L32" s="30">
        <f t="shared" si="2"/>
        <v>0</v>
      </c>
      <c r="M32" s="30">
        <f t="shared" si="3"/>
        <v>0</v>
      </c>
      <c r="N32" s="30">
        <v>0</v>
      </c>
      <c r="O32" s="30">
        <f t="shared" si="4"/>
        <v>0</v>
      </c>
      <c r="P32" s="30">
        <v>0</v>
      </c>
    </row>
    <row r="33" spans="1:24" s="12" customFormat="1" ht="27.6">
      <c r="A33" s="83">
        <v>25</v>
      </c>
      <c r="B33" s="7" t="s">
        <v>37</v>
      </c>
      <c r="C33" s="31">
        <f t="shared" ref="C33:J33" si="9">C31-C64</f>
        <v>0</v>
      </c>
      <c r="D33" s="31">
        <f t="shared" si="9"/>
        <v>0</v>
      </c>
      <c r="E33" s="31">
        <f t="shared" si="9"/>
        <v>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0">
        <f t="shared" si="2"/>
        <v>0</v>
      </c>
      <c r="L33" s="30">
        <f t="shared" si="2"/>
        <v>0</v>
      </c>
      <c r="M33" s="30">
        <f t="shared" si="3"/>
        <v>0</v>
      </c>
      <c r="N33" s="30">
        <v>0</v>
      </c>
      <c r="O33" s="30">
        <f t="shared" si="4"/>
        <v>0</v>
      </c>
      <c r="P33" s="30">
        <v>0</v>
      </c>
      <c r="Q33" s="11"/>
      <c r="R33" s="11"/>
      <c r="S33" s="11"/>
      <c r="T33" s="11"/>
      <c r="U33" s="11"/>
      <c r="V33" s="11"/>
      <c r="W33" s="11"/>
      <c r="X33" s="11"/>
    </row>
    <row r="34" spans="1:24" s="12" customFormat="1" ht="27.6">
      <c r="A34" s="83">
        <v>26</v>
      </c>
      <c r="B34" s="7" t="s">
        <v>38</v>
      </c>
      <c r="C34" s="31">
        <f t="shared" ref="C34:J34" si="10">C31-C64</f>
        <v>0</v>
      </c>
      <c r="D34" s="31">
        <f t="shared" si="10"/>
        <v>0</v>
      </c>
      <c r="E34" s="31">
        <f t="shared" si="10"/>
        <v>0</v>
      </c>
      <c r="F34" s="31">
        <f t="shared" si="10"/>
        <v>0</v>
      </c>
      <c r="G34" s="31">
        <f t="shared" si="10"/>
        <v>0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0">
        <f t="shared" si="2"/>
        <v>0</v>
      </c>
      <c r="L34" s="30">
        <f t="shared" si="2"/>
        <v>0</v>
      </c>
      <c r="M34" s="30">
        <f t="shared" si="3"/>
        <v>0</v>
      </c>
      <c r="N34" s="30">
        <v>0</v>
      </c>
      <c r="O34" s="30">
        <f t="shared" si="4"/>
        <v>0</v>
      </c>
      <c r="P34" s="30">
        <v>0</v>
      </c>
      <c r="Q34" s="11"/>
      <c r="R34" s="11"/>
      <c r="S34" s="11"/>
      <c r="T34" s="11"/>
      <c r="U34" s="11"/>
      <c r="V34" s="11"/>
      <c r="W34" s="11"/>
      <c r="X34" s="11"/>
    </row>
    <row r="35" spans="1:24" s="12" customFormat="1" ht="21">
      <c r="A35" s="83"/>
      <c r="B35" s="24"/>
      <c r="C35" s="202"/>
      <c r="D35" s="202"/>
      <c r="E35" s="202"/>
      <c r="F35" s="202"/>
      <c r="G35" s="202"/>
      <c r="H35" s="202"/>
      <c r="I35" s="202"/>
      <c r="J35" s="202"/>
      <c r="K35" s="202"/>
      <c r="L35" s="202"/>
      <c r="M35" s="202"/>
      <c r="N35" s="202"/>
      <c r="O35" s="202"/>
      <c r="P35" s="202"/>
      <c r="Q35" s="11"/>
      <c r="R35" s="11"/>
      <c r="S35" s="11"/>
      <c r="T35" s="11"/>
      <c r="U35" s="11"/>
      <c r="V35" s="11"/>
      <c r="W35" s="11"/>
      <c r="X35" s="11"/>
    </row>
    <row r="36" spans="1:24" s="12" customFormat="1" ht="21">
      <c r="A36" s="83"/>
      <c r="B36" s="24" t="s">
        <v>190</v>
      </c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11"/>
      <c r="R36" s="11"/>
      <c r="S36" s="11"/>
      <c r="T36" s="11"/>
      <c r="U36" s="11"/>
      <c r="V36" s="11"/>
      <c r="W36" s="11"/>
      <c r="X36" s="11"/>
    </row>
    <row r="37" spans="1:24" s="12" customFormat="1" ht="21">
      <c r="A37" s="83"/>
      <c r="B37" s="24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11"/>
      <c r="R37" s="11"/>
      <c r="S37" s="11"/>
      <c r="T37" s="11"/>
      <c r="U37" s="11"/>
      <c r="V37" s="11"/>
      <c r="W37" s="11"/>
      <c r="X37" s="11"/>
    </row>
    <row r="38" spans="1:24" s="12" customFormat="1" ht="80.25" customHeight="1">
      <c r="A38" s="83"/>
      <c r="B38" s="5" t="s">
        <v>0</v>
      </c>
      <c r="C38" s="28" t="s">
        <v>1</v>
      </c>
      <c r="D38" s="28" t="s">
        <v>60</v>
      </c>
      <c r="E38" s="28" t="s">
        <v>59</v>
      </c>
      <c r="F38" s="28" t="s">
        <v>61</v>
      </c>
      <c r="G38" s="28" t="s">
        <v>2</v>
      </c>
      <c r="H38" s="28" t="s">
        <v>62</v>
      </c>
      <c r="I38" s="28" t="s">
        <v>66</v>
      </c>
      <c r="J38" s="28" t="s">
        <v>63</v>
      </c>
      <c r="K38" s="29" t="s">
        <v>3</v>
      </c>
      <c r="L38" s="29" t="s">
        <v>4</v>
      </c>
      <c r="M38" s="29" t="s">
        <v>64</v>
      </c>
      <c r="N38" s="29" t="s">
        <v>65</v>
      </c>
      <c r="O38" s="29" t="s">
        <v>67</v>
      </c>
      <c r="P38" s="29" t="s">
        <v>68</v>
      </c>
      <c r="Q38" s="11"/>
      <c r="R38" s="11"/>
      <c r="S38" s="11"/>
      <c r="T38" s="11"/>
      <c r="U38" s="11"/>
      <c r="V38" s="11"/>
      <c r="W38" s="11"/>
      <c r="X38" s="11"/>
    </row>
    <row r="39" spans="1:24" s="12" customFormat="1" ht="13.8">
      <c r="A39" s="83"/>
      <c r="B39" s="5" t="s">
        <v>5</v>
      </c>
      <c r="C39" s="28" t="s">
        <v>6</v>
      </c>
      <c r="D39" s="29" t="s">
        <v>7</v>
      </c>
      <c r="E39" s="28" t="s">
        <v>8</v>
      </c>
      <c r="F39" s="28" t="s">
        <v>9</v>
      </c>
      <c r="G39" s="28" t="s">
        <v>10</v>
      </c>
      <c r="H39" s="28" t="s">
        <v>11</v>
      </c>
      <c r="I39" s="28" t="s">
        <v>12</v>
      </c>
      <c r="J39" s="28" t="s">
        <v>13</v>
      </c>
      <c r="K39" s="29" t="s">
        <v>14</v>
      </c>
      <c r="L39" s="29" t="s">
        <v>15</v>
      </c>
      <c r="M39" s="29" t="s">
        <v>16</v>
      </c>
      <c r="N39" s="29" t="s">
        <v>17</v>
      </c>
      <c r="O39" s="29" t="s">
        <v>70</v>
      </c>
      <c r="P39" s="29" t="s">
        <v>71</v>
      </c>
      <c r="Q39" s="11"/>
      <c r="R39" s="11"/>
      <c r="S39" s="11"/>
      <c r="T39" s="11"/>
      <c r="U39" s="11"/>
      <c r="V39" s="11"/>
      <c r="W39" s="11"/>
      <c r="X39" s="11"/>
    </row>
    <row r="40" spans="1:24" s="12" customFormat="1" ht="13.8">
      <c r="A40" s="83">
        <v>1</v>
      </c>
      <c r="B40" s="13" t="s">
        <v>226</v>
      </c>
      <c r="C40" s="30">
        <v>65231800</v>
      </c>
      <c r="D40" s="30">
        <f>C40</f>
        <v>65231800</v>
      </c>
      <c r="E40" s="30">
        <v>81574500</v>
      </c>
      <c r="F40" s="30">
        <f>E40</f>
        <v>81574500</v>
      </c>
      <c r="G40" s="30">
        <v>103002000</v>
      </c>
      <c r="H40" s="30">
        <f>G40</f>
        <v>103002000</v>
      </c>
      <c r="I40" s="30">
        <v>93515500</v>
      </c>
      <c r="J40" s="30">
        <f>I40</f>
        <v>93515500</v>
      </c>
      <c r="K40" s="30">
        <f>C40+E40+G40+I40</f>
        <v>343323800</v>
      </c>
      <c r="L40" s="30">
        <f>D40+F40+H40+J40</f>
        <v>343323800</v>
      </c>
      <c r="M40" s="30">
        <f>C40+E40+G40+I40</f>
        <v>343323800</v>
      </c>
      <c r="N40" s="30">
        <v>0</v>
      </c>
      <c r="O40" s="30">
        <f>D40+F40+H40+J40</f>
        <v>343323800</v>
      </c>
      <c r="P40" s="30">
        <v>0</v>
      </c>
      <c r="Q40" s="11"/>
      <c r="R40" s="11"/>
      <c r="S40" s="11"/>
      <c r="T40" s="11"/>
      <c r="U40" s="11"/>
      <c r="V40" s="11"/>
      <c r="W40" s="11"/>
      <c r="X40" s="11"/>
    </row>
    <row r="41" spans="1:24" s="12" customFormat="1" ht="27.6">
      <c r="A41" s="83">
        <v>2</v>
      </c>
      <c r="B41" s="13" t="s">
        <v>227</v>
      </c>
      <c r="C41" s="30">
        <v>9945134</v>
      </c>
      <c r="D41" s="30">
        <f t="shared" ref="D41:D42" si="11">C41</f>
        <v>9945134</v>
      </c>
      <c r="E41" s="30">
        <v>11081320</v>
      </c>
      <c r="F41" s="30">
        <f t="shared" ref="F41:F42" si="12">E41</f>
        <v>11081320</v>
      </c>
      <c r="G41" s="30">
        <v>14099344</v>
      </c>
      <c r="H41" s="30">
        <f>G41</f>
        <v>14099344</v>
      </c>
      <c r="I41" s="30">
        <v>12910140</v>
      </c>
      <c r="J41" s="30">
        <f t="shared" ref="J41:J42" si="13">I41</f>
        <v>12910140</v>
      </c>
      <c r="K41" s="30">
        <f>C41+E41+G41+I41</f>
        <v>48035938</v>
      </c>
      <c r="L41" s="30">
        <f t="shared" ref="L41:L63" si="14">D41+F41+H41+J41</f>
        <v>48035938</v>
      </c>
      <c r="M41" s="30">
        <f>C41+E41+G41+I41</f>
        <v>48035938</v>
      </c>
      <c r="N41" s="30">
        <v>0</v>
      </c>
      <c r="O41" s="30">
        <f t="shared" ref="O41:O53" si="15">D41+F41+H41+J41</f>
        <v>48035938</v>
      </c>
      <c r="P41" s="30">
        <v>0</v>
      </c>
      <c r="Q41" s="11"/>
      <c r="R41" s="11"/>
      <c r="S41" s="11"/>
      <c r="T41" s="11"/>
      <c r="U41" s="11"/>
      <c r="V41" s="11"/>
      <c r="W41" s="11"/>
      <c r="X41" s="11"/>
    </row>
    <row r="42" spans="1:24" s="12" customFormat="1" ht="13.8">
      <c r="A42" s="83">
        <v>3</v>
      </c>
      <c r="B42" s="13" t="s">
        <v>228</v>
      </c>
      <c r="C42" s="30">
        <v>90334050</v>
      </c>
      <c r="D42" s="30">
        <f t="shared" si="11"/>
        <v>90334050</v>
      </c>
      <c r="E42" s="30">
        <v>2459000</v>
      </c>
      <c r="F42" s="30">
        <f t="shared" si="12"/>
        <v>2459000</v>
      </c>
      <c r="G42" s="30">
        <f>150057100</f>
        <v>150057100</v>
      </c>
      <c r="H42" s="30">
        <f>G42</f>
        <v>150057100</v>
      </c>
      <c r="I42" s="30">
        <v>48216582</v>
      </c>
      <c r="J42" s="30">
        <f t="shared" si="13"/>
        <v>48216582</v>
      </c>
      <c r="K42" s="30">
        <f>C42+E42+G42+I42</f>
        <v>291066732</v>
      </c>
      <c r="L42" s="30">
        <f t="shared" si="14"/>
        <v>291066732</v>
      </c>
      <c r="M42" s="30">
        <f>C42+E42+G42+I42</f>
        <v>291066732</v>
      </c>
      <c r="N42" s="30"/>
      <c r="O42" s="30">
        <f t="shared" si="15"/>
        <v>291066732</v>
      </c>
      <c r="P42" s="30">
        <v>0</v>
      </c>
      <c r="Q42" s="11"/>
      <c r="R42" s="11"/>
      <c r="S42" s="11"/>
      <c r="T42" s="11"/>
      <c r="U42" s="11"/>
      <c r="V42" s="11"/>
      <c r="W42" s="11"/>
      <c r="X42" s="11"/>
    </row>
    <row r="43" spans="1:24" s="12" customFormat="1" ht="27.6">
      <c r="A43" s="83">
        <v>4</v>
      </c>
      <c r="B43" s="14" t="s">
        <v>268</v>
      </c>
      <c r="C43" s="34">
        <f>E15+G15+I15</f>
        <v>266505536</v>
      </c>
      <c r="D43" s="34">
        <f>F15+H15+J15</f>
        <v>266505536</v>
      </c>
      <c r="E43" s="30"/>
      <c r="F43" s="30"/>
      <c r="G43" s="30"/>
      <c r="H43" s="30"/>
      <c r="I43" s="30"/>
      <c r="J43" s="30"/>
      <c r="K43" s="30">
        <f t="shared" ref="K43:K63" si="16">C43+E43+G43+I43</f>
        <v>266505536</v>
      </c>
      <c r="L43" s="30">
        <f t="shared" si="14"/>
        <v>266505536</v>
      </c>
      <c r="M43" s="30">
        <f>C43+E43+G43+I43</f>
        <v>266505536</v>
      </c>
      <c r="N43" s="30">
        <v>0</v>
      </c>
      <c r="O43" s="30">
        <f t="shared" si="15"/>
        <v>266505536</v>
      </c>
      <c r="P43" s="30">
        <v>0</v>
      </c>
      <c r="Q43" s="11"/>
      <c r="R43" s="11"/>
      <c r="S43" s="11"/>
      <c r="T43" s="11"/>
      <c r="U43" s="11"/>
      <c r="V43" s="11"/>
      <c r="W43" s="11"/>
      <c r="X43" s="11"/>
    </row>
    <row r="44" spans="1:24" s="12" customFormat="1" ht="13.8">
      <c r="A44" s="83">
        <v>5</v>
      </c>
      <c r="B44" s="13" t="s">
        <v>267</v>
      </c>
      <c r="C44" s="30">
        <f>SUM(C45:C49)</f>
        <v>59296043</v>
      </c>
      <c r="D44" s="30">
        <f>SUM(D45:D49)</f>
        <v>59296043</v>
      </c>
      <c r="E44" s="30">
        <f t="shared" ref="E44:P44" si="17">SUM(E45:E49)</f>
        <v>0</v>
      </c>
      <c r="F44" s="30">
        <f t="shared" si="17"/>
        <v>0</v>
      </c>
      <c r="G44" s="30">
        <f t="shared" si="17"/>
        <v>0</v>
      </c>
      <c r="H44" s="30">
        <f t="shared" si="17"/>
        <v>0</v>
      </c>
      <c r="I44" s="30">
        <f t="shared" si="17"/>
        <v>0</v>
      </c>
      <c r="J44" s="30">
        <f t="shared" si="17"/>
        <v>0</v>
      </c>
      <c r="K44" s="30">
        <f t="shared" si="17"/>
        <v>59296043</v>
      </c>
      <c r="L44" s="30">
        <f>SUM(L45:L49)</f>
        <v>59296043</v>
      </c>
      <c r="M44" s="30">
        <f t="shared" si="17"/>
        <v>6996043</v>
      </c>
      <c r="N44" s="30">
        <f t="shared" si="17"/>
        <v>52300000</v>
      </c>
      <c r="O44" s="30">
        <f>O45+O46+O47+O48+O49</f>
        <v>6996043</v>
      </c>
      <c r="P44" s="30">
        <f t="shared" si="17"/>
        <v>52300000</v>
      </c>
      <c r="Q44" s="11"/>
      <c r="R44" s="11"/>
      <c r="S44" s="11"/>
      <c r="T44" s="11"/>
      <c r="U44" s="11"/>
      <c r="V44" s="11"/>
      <c r="W44" s="11"/>
      <c r="X44" s="11"/>
    </row>
    <row r="45" spans="1:24" s="12" customFormat="1" ht="27.6">
      <c r="A45" s="83">
        <v>6</v>
      </c>
      <c r="B45" s="15" t="s">
        <v>229</v>
      </c>
      <c r="C45" s="35">
        <v>4500000</v>
      </c>
      <c r="D45" s="35">
        <v>4500000</v>
      </c>
      <c r="E45" s="35"/>
      <c r="F45" s="35"/>
      <c r="G45" s="35"/>
      <c r="H45" s="35"/>
      <c r="I45" s="35"/>
      <c r="J45" s="35"/>
      <c r="K45" s="30">
        <f>C45+E45+G45+I45</f>
        <v>4500000</v>
      </c>
      <c r="L45" s="30">
        <f t="shared" si="14"/>
        <v>4500000</v>
      </c>
      <c r="M45" s="30">
        <f>C45+E45+G45+I45</f>
        <v>4500000</v>
      </c>
      <c r="N45" s="30">
        <v>0</v>
      </c>
      <c r="O45" s="30">
        <f t="shared" si="15"/>
        <v>4500000</v>
      </c>
      <c r="P45" s="30">
        <v>0</v>
      </c>
      <c r="Q45" s="11"/>
      <c r="R45" s="11"/>
      <c r="S45" s="11"/>
      <c r="T45" s="11"/>
      <c r="U45" s="11"/>
      <c r="V45" s="11"/>
      <c r="W45" s="11"/>
      <c r="X45" s="11"/>
    </row>
    <row r="46" spans="1:24" s="12" customFormat="1" ht="27.6">
      <c r="A46" s="83">
        <v>7</v>
      </c>
      <c r="B46" s="15" t="s">
        <v>43</v>
      </c>
      <c r="C46" s="35"/>
      <c r="D46" s="35"/>
      <c r="E46" s="35"/>
      <c r="F46" s="35"/>
      <c r="G46" s="35"/>
      <c r="H46" s="35"/>
      <c r="I46" s="35"/>
      <c r="J46" s="35"/>
      <c r="K46" s="30">
        <f t="shared" si="16"/>
        <v>0</v>
      </c>
      <c r="L46" s="30">
        <f t="shared" si="14"/>
        <v>0</v>
      </c>
      <c r="M46" s="30">
        <f>C46+E46+G46+I46</f>
        <v>0</v>
      </c>
      <c r="N46" s="30">
        <v>0</v>
      </c>
      <c r="O46" s="30">
        <f t="shared" si="15"/>
        <v>0</v>
      </c>
      <c r="P46" s="30">
        <v>0</v>
      </c>
      <c r="Q46" s="11"/>
      <c r="R46" s="11"/>
      <c r="S46" s="11"/>
      <c r="T46" s="11"/>
      <c r="U46" s="11"/>
      <c r="V46" s="11"/>
      <c r="W46" s="11"/>
      <c r="X46" s="11"/>
    </row>
    <row r="47" spans="1:24" s="12" customFormat="1" ht="13.8">
      <c r="A47" s="83">
        <v>8</v>
      </c>
      <c r="B47" s="15" t="s">
        <v>230</v>
      </c>
      <c r="C47" s="35">
        <v>0</v>
      </c>
      <c r="D47" s="35">
        <v>0</v>
      </c>
      <c r="E47" s="35"/>
      <c r="F47" s="35"/>
      <c r="G47" s="35"/>
      <c r="H47" s="35"/>
      <c r="I47" s="35"/>
      <c r="J47" s="35"/>
      <c r="K47" s="30">
        <f>C47+E47+G47+I47</f>
        <v>0</v>
      </c>
      <c r="L47" s="30">
        <f t="shared" si="14"/>
        <v>0</v>
      </c>
      <c r="M47" s="30"/>
      <c r="N47" s="30"/>
      <c r="O47" s="30">
        <f t="shared" si="15"/>
        <v>0</v>
      </c>
      <c r="P47" s="30"/>
      <c r="Q47" s="11"/>
      <c r="R47" s="11"/>
      <c r="S47" s="11"/>
      <c r="T47" s="11"/>
      <c r="U47" s="11"/>
      <c r="V47" s="11"/>
      <c r="W47" s="11"/>
      <c r="X47" s="11"/>
    </row>
    <row r="48" spans="1:24" s="12" customFormat="1" ht="13.8">
      <c r="A48" s="83">
        <v>9</v>
      </c>
      <c r="B48" s="15" t="s">
        <v>251</v>
      </c>
      <c r="C48" s="35">
        <v>2496043</v>
      </c>
      <c r="D48" s="35">
        <v>2496043</v>
      </c>
      <c r="E48" s="35"/>
      <c r="F48" s="35"/>
      <c r="G48" s="35"/>
      <c r="H48" s="35"/>
      <c r="I48" s="35"/>
      <c r="J48" s="35"/>
      <c r="K48" s="30">
        <f t="shared" si="16"/>
        <v>2496043</v>
      </c>
      <c r="L48" s="30">
        <f t="shared" si="14"/>
        <v>2496043</v>
      </c>
      <c r="M48" s="30">
        <f>K48</f>
        <v>2496043</v>
      </c>
      <c r="N48" s="30"/>
      <c r="O48" s="30">
        <f t="shared" si="15"/>
        <v>2496043</v>
      </c>
      <c r="P48" s="30"/>
      <c r="Q48" s="11"/>
      <c r="R48" s="11"/>
      <c r="S48" s="11"/>
      <c r="T48" s="11"/>
      <c r="U48" s="11"/>
      <c r="V48" s="11"/>
      <c r="W48" s="11"/>
      <c r="X48" s="11"/>
    </row>
    <row r="49" spans="1:24" s="12" customFormat="1" ht="27.6">
      <c r="A49" s="83">
        <v>10</v>
      </c>
      <c r="B49" s="15" t="s">
        <v>231</v>
      </c>
      <c r="C49" s="35">
        <v>52300000</v>
      </c>
      <c r="D49" s="35">
        <v>52300000</v>
      </c>
      <c r="E49" s="35"/>
      <c r="F49" s="35"/>
      <c r="G49" s="35"/>
      <c r="H49" s="35"/>
      <c r="I49" s="35"/>
      <c r="J49" s="35"/>
      <c r="K49" s="30">
        <f t="shared" si="16"/>
        <v>52300000</v>
      </c>
      <c r="L49" s="30">
        <f t="shared" si="14"/>
        <v>52300000</v>
      </c>
      <c r="M49" s="30">
        <v>0</v>
      </c>
      <c r="N49" s="30">
        <f>C49</f>
        <v>52300000</v>
      </c>
      <c r="O49" s="30">
        <f>F49+H49+J49</f>
        <v>0</v>
      </c>
      <c r="P49" s="30">
        <f>D49</f>
        <v>52300000</v>
      </c>
      <c r="Q49" s="11"/>
      <c r="R49" s="11"/>
      <c r="S49" s="11"/>
      <c r="T49" s="11"/>
      <c r="U49" s="11"/>
      <c r="V49" s="11"/>
      <c r="W49" s="11"/>
      <c r="X49" s="11"/>
    </row>
    <row r="50" spans="1:24" s="18" customFormat="1" ht="27.6">
      <c r="A50" s="83">
        <v>11</v>
      </c>
      <c r="B50" s="13" t="s">
        <v>232</v>
      </c>
      <c r="C50" s="29">
        <v>3000000</v>
      </c>
      <c r="D50" s="29">
        <v>3000000</v>
      </c>
      <c r="E50" s="29"/>
      <c r="F50" s="29"/>
      <c r="G50" s="29"/>
      <c r="H50" s="29"/>
      <c r="I50" s="29"/>
      <c r="J50" s="29"/>
      <c r="K50" s="30">
        <f t="shared" si="16"/>
        <v>3000000</v>
      </c>
      <c r="L50" s="30">
        <f t="shared" si="14"/>
        <v>3000000</v>
      </c>
      <c r="M50" s="30">
        <f>C50+E50+G50+I50-N50</f>
        <v>3000000</v>
      </c>
      <c r="N50" s="30">
        <v>0</v>
      </c>
      <c r="O50" s="30">
        <f t="shared" si="15"/>
        <v>3000000</v>
      </c>
      <c r="P50" s="30">
        <v>0</v>
      </c>
      <c r="Q50" s="17"/>
      <c r="R50" s="17"/>
      <c r="S50" s="17"/>
      <c r="T50" s="17"/>
      <c r="U50" s="17"/>
      <c r="V50" s="17"/>
      <c r="W50" s="17"/>
      <c r="X50" s="17"/>
    </row>
    <row r="51" spans="1:24" ht="27.6">
      <c r="A51" s="83">
        <v>12</v>
      </c>
      <c r="B51" s="13" t="s">
        <v>233</v>
      </c>
      <c r="C51" s="30">
        <f>SUM(C52:C53)</f>
        <v>31116306</v>
      </c>
      <c r="D51" s="30">
        <f t="shared" ref="D51:M51" si="18">SUM(D52:D53)</f>
        <v>31116306</v>
      </c>
      <c r="E51" s="30">
        <f t="shared" si="18"/>
        <v>0</v>
      </c>
      <c r="F51" s="30">
        <f t="shared" si="18"/>
        <v>0</v>
      </c>
      <c r="G51" s="30">
        <f t="shared" si="18"/>
        <v>0</v>
      </c>
      <c r="H51" s="30">
        <f t="shared" si="18"/>
        <v>0</v>
      </c>
      <c r="I51" s="30">
        <f t="shared" si="18"/>
        <v>0</v>
      </c>
      <c r="J51" s="30">
        <f t="shared" si="18"/>
        <v>0</v>
      </c>
      <c r="K51" s="30">
        <f t="shared" si="18"/>
        <v>31116306</v>
      </c>
      <c r="L51" s="30">
        <f t="shared" si="18"/>
        <v>31116306</v>
      </c>
      <c r="M51" s="30">
        <f t="shared" si="18"/>
        <v>31116306</v>
      </c>
      <c r="N51" s="30">
        <f>SUM(N52:N53)</f>
        <v>0</v>
      </c>
      <c r="O51" s="30">
        <f t="shared" si="15"/>
        <v>31116306</v>
      </c>
      <c r="P51" s="30">
        <v>0</v>
      </c>
    </row>
    <row r="52" spans="1:24" ht="13.8">
      <c r="A52" s="83">
        <v>13</v>
      </c>
      <c r="B52" s="15" t="s">
        <v>46</v>
      </c>
      <c r="C52" s="35">
        <v>31116306</v>
      </c>
      <c r="D52" s="35">
        <f>C52</f>
        <v>31116306</v>
      </c>
      <c r="E52" s="35"/>
      <c r="F52" s="35"/>
      <c r="G52" s="35"/>
      <c r="H52" s="35"/>
      <c r="I52" s="35"/>
      <c r="J52" s="35"/>
      <c r="K52" s="30">
        <f t="shared" si="16"/>
        <v>31116306</v>
      </c>
      <c r="L52" s="30">
        <f t="shared" si="14"/>
        <v>31116306</v>
      </c>
      <c r="M52" s="30">
        <f>C52+E52+G52+I52</f>
        <v>31116306</v>
      </c>
      <c r="N52" s="30">
        <v>0</v>
      </c>
      <c r="O52" s="30">
        <f t="shared" si="15"/>
        <v>31116306</v>
      </c>
      <c r="P52" s="30">
        <v>0</v>
      </c>
    </row>
    <row r="53" spans="1:24" ht="13.8">
      <c r="A53" s="83">
        <v>14</v>
      </c>
      <c r="B53" s="15" t="s">
        <v>47</v>
      </c>
      <c r="C53" s="35"/>
      <c r="D53" s="35"/>
      <c r="E53" s="35"/>
      <c r="F53" s="35"/>
      <c r="G53" s="35"/>
      <c r="H53" s="35"/>
      <c r="I53" s="35"/>
      <c r="J53" s="35"/>
      <c r="K53" s="30">
        <f t="shared" si="16"/>
        <v>0</v>
      </c>
      <c r="L53" s="30">
        <f t="shared" si="14"/>
        <v>0</v>
      </c>
      <c r="M53" s="30">
        <f>C53+E53+G53+I53</f>
        <v>0</v>
      </c>
      <c r="N53" s="30">
        <v>0</v>
      </c>
      <c r="O53" s="30">
        <f t="shared" si="15"/>
        <v>0</v>
      </c>
      <c r="P53" s="30">
        <v>0</v>
      </c>
    </row>
    <row r="54" spans="1:24" s="16" customFormat="1" ht="13.8">
      <c r="A54" s="83">
        <v>15</v>
      </c>
      <c r="B54" s="14" t="s">
        <v>48</v>
      </c>
      <c r="C54" s="34">
        <f t="shared" ref="C54:P54" si="19">C51+C44+C43+C42+C41+C40+C50</f>
        <v>525428869</v>
      </c>
      <c r="D54" s="34">
        <f t="shared" si="19"/>
        <v>525428869</v>
      </c>
      <c r="E54" s="34">
        <f t="shared" si="19"/>
        <v>95114820</v>
      </c>
      <c r="F54" s="34">
        <f t="shared" si="19"/>
        <v>95114820</v>
      </c>
      <c r="G54" s="34">
        <f t="shared" si="19"/>
        <v>267158444</v>
      </c>
      <c r="H54" s="34">
        <f t="shared" si="19"/>
        <v>267158444</v>
      </c>
      <c r="I54" s="34">
        <f t="shared" si="19"/>
        <v>154642222</v>
      </c>
      <c r="J54" s="34">
        <f t="shared" si="19"/>
        <v>154642222</v>
      </c>
      <c r="K54" s="34">
        <f t="shared" si="19"/>
        <v>1042344355</v>
      </c>
      <c r="L54" s="34">
        <f t="shared" si="19"/>
        <v>1042344355</v>
      </c>
      <c r="M54" s="34">
        <f t="shared" si="19"/>
        <v>990044355</v>
      </c>
      <c r="N54" s="34">
        <f t="shared" si="19"/>
        <v>52300000</v>
      </c>
      <c r="O54" s="34">
        <f t="shared" si="19"/>
        <v>990044355</v>
      </c>
      <c r="P54" s="34">
        <f t="shared" si="19"/>
        <v>52300000</v>
      </c>
      <c r="Q54" s="26"/>
      <c r="R54" s="26"/>
      <c r="S54" s="26"/>
      <c r="T54" s="26"/>
      <c r="U54" s="26"/>
      <c r="V54" s="26"/>
      <c r="W54" s="26"/>
      <c r="X54" s="26"/>
    </row>
    <row r="55" spans="1:24" ht="13.8">
      <c r="A55" s="83">
        <v>16</v>
      </c>
      <c r="B55" s="13" t="s">
        <v>234</v>
      </c>
      <c r="C55" s="30">
        <f>489622111-C56</f>
        <v>464802111</v>
      </c>
      <c r="D55" s="30">
        <f>C55</f>
        <v>464802111</v>
      </c>
      <c r="E55" s="30"/>
      <c r="F55" s="30"/>
      <c r="G55" s="30">
        <v>200000</v>
      </c>
      <c r="H55" s="30">
        <f>G55</f>
        <v>200000</v>
      </c>
      <c r="I55" s="30">
        <v>1100000</v>
      </c>
      <c r="J55" s="30">
        <f>I55</f>
        <v>1100000</v>
      </c>
      <c r="K55" s="30">
        <f>C55+E55+G55+I55</f>
        <v>466102111</v>
      </c>
      <c r="L55" s="30">
        <f>D55+F55+H55+J55</f>
        <v>466102111</v>
      </c>
      <c r="M55" s="30">
        <f>K55</f>
        <v>466102111</v>
      </c>
      <c r="N55" s="30"/>
      <c r="O55" s="30">
        <f t="shared" ref="O55:O60" si="20">D55+F55+H55+J55</f>
        <v>466102111</v>
      </c>
      <c r="P55" s="30">
        <v>0</v>
      </c>
    </row>
    <row r="56" spans="1:24" ht="13.8">
      <c r="A56" s="83">
        <v>17</v>
      </c>
      <c r="B56" s="13" t="s">
        <v>235</v>
      </c>
      <c r="C56" s="30">
        <f>3000000+20320000+1500000</f>
        <v>24820000</v>
      </c>
      <c r="D56" s="30">
        <f>C56</f>
        <v>24820000</v>
      </c>
      <c r="E56" s="30"/>
      <c r="F56" s="30"/>
      <c r="G56" s="30"/>
      <c r="H56" s="30"/>
      <c r="I56" s="30"/>
      <c r="J56" s="30"/>
      <c r="K56" s="30">
        <f t="shared" si="16"/>
        <v>24820000</v>
      </c>
      <c r="L56" s="30">
        <f t="shared" si="14"/>
        <v>24820000</v>
      </c>
      <c r="M56" s="30">
        <f>C56</f>
        <v>24820000</v>
      </c>
      <c r="N56" s="30">
        <v>0</v>
      </c>
      <c r="O56" s="30">
        <f t="shared" si="20"/>
        <v>24820000</v>
      </c>
      <c r="P56" s="30">
        <v>0</v>
      </c>
    </row>
    <row r="57" spans="1:24" ht="13.8">
      <c r="A57" s="83">
        <v>18</v>
      </c>
      <c r="B57" s="13" t="s">
        <v>236</v>
      </c>
      <c r="C57" s="30">
        <f t="shared" ref="C57:N57" si="21">SUM(C58:C60)</f>
        <v>0</v>
      </c>
      <c r="D57" s="30">
        <f t="shared" si="21"/>
        <v>0</v>
      </c>
      <c r="E57" s="30">
        <f t="shared" si="21"/>
        <v>0</v>
      </c>
      <c r="F57" s="30">
        <f t="shared" si="21"/>
        <v>0</v>
      </c>
      <c r="G57" s="30">
        <f t="shared" si="21"/>
        <v>0</v>
      </c>
      <c r="H57" s="30">
        <f t="shared" si="21"/>
        <v>0</v>
      </c>
      <c r="I57" s="30">
        <f t="shared" si="21"/>
        <v>0</v>
      </c>
      <c r="J57" s="30">
        <f t="shared" si="21"/>
        <v>0</v>
      </c>
      <c r="K57" s="30">
        <f t="shared" si="21"/>
        <v>0</v>
      </c>
      <c r="L57" s="30">
        <f t="shared" si="21"/>
        <v>0</v>
      </c>
      <c r="M57" s="30">
        <f t="shared" si="21"/>
        <v>0</v>
      </c>
      <c r="N57" s="30">
        <f t="shared" si="21"/>
        <v>0</v>
      </c>
      <c r="O57" s="30">
        <f t="shared" si="20"/>
        <v>0</v>
      </c>
      <c r="P57" s="30">
        <v>0</v>
      </c>
    </row>
    <row r="58" spans="1:24" ht="13.8">
      <c r="A58" s="83">
        <v>19</v>
      </c>
      <c r="B58" s="19" t="s">
        <v>51</v>
      </c>
      <c r="C58" s="35"/>
      <c r="D58" s="35"/>
      <c r="E58" s="35"/>
      <c r="F58" s="35"/>
      <c r="G58" s="35"/>
      <c r="H58" s="35"/>
      <c r="I58" s="35"/>
      <c r="J58" s="35"/>
      <c r="K58" s="30">
        <f t="shared" si="16"/>
        <v>0</v>
      </c>
      <c r="L58" s="30">
        <f t="shared" si="14"/>
        <v>0</v>
      </c>
      <c r="M58" s="30">
        <f>C58+E58+G58+I58</f>
        <v>0</v>
      </c>
      <c r="N58" s="30">
        <v>0</v>
      </c>
      <c r="O58" s="30">
        <f t="shared" si="20"/>
        <v>0</v>
      </c>
      <c r="P58" s="30">
        <v>0</v>
      </c>
    </row>
    <row r="59" spans="1:24" ht="27.6">
      <c r="A59" s="83">
        <v>20</v>
      </c>
      <c r="B59" s="19" t="s">
        <v>193</v>
      </c>
      <c r="C59" s="35"/>
      <c r="D59" s="35"/>
      <c r="E59" s="35"/>
      <c r="F59" s="35"/>
      <c r="G59" s="35"/>
      <c r="H59" s="35"/>
      <c r="I59" s="35"/>
      <c r="J59" s="35"/>
      <c r="K59" s="30">
        <f t="shared" si="16"/>
        <v>0</v>
      </c>
      <c r="L59" s="30">
        <f t="shared" si="14"/>
        <v>0</v>
      </c>
      <c r="M59" s="30">
        <f>C59+E59+G59+I59</f>
        <v>0</v>
      </c>
      <c r="N59" s="30">
        <v>0</v>
      </c>
      <c r="O59" s="30">
        <f t="shared" si="20"/>
        <v>0</v>
      </c>
      <c r="P59" s="30">
        <v>0</v>
      </c>
    </row>
    <row r="60" spans="1:24" ht="27.6">
      <c r="A60" s="83">
        <v>21</v>
      </c>
      <c r="B60" s="19" t="s">
        <v>53</v>
      </c>
      <c r="C60" s="35"/>
      <c r="D60" s="35"/>
      <c r="E60" s="35"/>
      <c r="F60" s="35"/>
      <c r="G60" s="35"/>
      <c r="H60" s="35"/>
      <c r="I60" s="35"/>
      <c r="J60" s="35"/>
      <c r="K60" s="30">
        <f t="shared" si="16"/>
        <v>0</v>
      </c>
      <c r="L60" s="30">
        <f t="shared" si="14"/>
        <v>0</v>
      </c>
      <c r="M60" s="30">
        <f>C60+E60+G60+I60</f>
        <v>0</v>
      </c>
      <c r="N60" s="30">
        <v>0</v>
      </c>
      <c r="O60" s="30">
        <f t="shared" si="20"/>
        <v>0</v>
      </c>
      <c r="P60" s="30">
        <v>0</v>
      </c>
    </row>
    <row r="61" spans="1:24" s="16" customFormat="1" ht="13.8">
      <c r="A61" s="83">
        <v>22</v>
      </c>
      <c r="B61" s="14" t="s">
        <v>54</v>
      </c>
      <c r="C61" s="34">
        <f>C55+C56+C57</f>
        <v>489622111</v>
      </c>
      <c r="D61" s="34">
        <f>D55+D56+D57</f>
        <v>489622111</v>
      </c>
      <c r="E61" s="34">
        <f t="shared" ref="E61:P61" si="22">E55+E56+E57</f>
        <v>0</v>
      </c>
      <c r="F61" s="34">
        <f t="shared" si="22"/>
        <v>0</v>
      </c>
      <c r="G61" s="34">
        <f t="shared" si="22"/>
        <v>200000</v>
      </c>
      <c r="H61" s="34">
        <f t="shared" si="22"/>
        <v>200000</v>
      </c>
      <c r="I61" s="34">
        <f t="shared" si="22"/>
        <v>1100000</v>
      </c>
      <c r="J61" s="34">
        <f t="shared" si="22"/>
        <v>1100000</v>
      </c>
      <c r="K61" s="34">
        <f t="shared" si="22"/>
        <v>490922111</v>
      </c>
      <c r="L61" s="34">
        <f t="shared" si="22"/>
        <v>490922111</v>
      </c>
      <c r="M61" s="34">
        <f t="shared" si="22"/>
        <v>490922111</v>
      </c>
      <c r="N61" s="34">
        <f t="shared" si="22"/>
        <v>0</v>
      </c>
      <c r="O61" s="34">
        <f t="shared" si="22"/>
        <v>490922111</v>
      </c>
      <c r="P61" s="34">
        <f t="shared" si="22"/>
        <v>0</v>
      </c>
      <c r="Q61" s="26"/>
      <c r="R61" s="26"/>
      <c r="S61" s="26"/>
      <c r="T61" s="26"/>
      <c r="U61" s="26"/>
      <c r="V61" s="26"/>
      <c r="W61" s="26"/>
      <c r="X61" s="26"/>
    </row>
    <row r="62" spans="1:24" ht="13.8">
      <c r="A62" s="83">
        <v>23</v>
      </c>
      <c r="B62" s="6" t="s">
        <v>55</v>
      </c>
      <c r="C62" s="30">
        <f>C61+C54-C43</f>
        <v>748545444</v>
      </c>
      <c r="D62" s="30">
        <f>D61+D54-D43</f>
        <v>748545444</v>
      </c>
      <c r="E62" s="30">
        <f>E61+E54</f>
        <v>95114820</v>
      </c>
      <c r="F62" s="30">
        <f t="shared" ref="F62:P62" si="23">F61+F54</f>
        <v>95114820</v>
      </c>
      <c r="G62" s="30">
        <f t="shared" si="23"/>
        <v>267358444</v>
      </c>
      <c r="H62" s="30">
        <f t="shared" si="23"/>
        <v>267358444</v>
      </c>
      <c r="I62" s="30">
        <f t="shared" si="23"/>
        <v>155742222</v>
      </c>
      <c r="J62" s="30">
        <f t="shared" si="23"/>
        <v>155742222</v>
      </c>
      <c r="K62" s="30">
        <f>K61+K54-K43</f>
        <v>1266760930</v>
      </c>
      <c r="L62" s="30">
        <f>L61+L54-D43</f>
        <v>1266760930</v>
      </c>
      <c r="M62" s="30">
        <f>M61+M54-M43</f>
        <v>1214460930</v>
      </c>
      <c r="N62" s="30">
        <f t="shared" si="23"/>
        <v>52300000</v>
      </c>
      <c r="O62" s="30">
        <f>O61+O54-O43</f>
        <v>1214460930</v>
      </c>
      <c r="P62" s="30">
        <f t="shared" si="23"/>
        <v>52300000</v>
      </c>
    </row>
    <row r="63" spans="1:24" ht="13.8">
      <c r="A63" s="83">
        <v>24</v>
      </c>
      <c r="B63" s="9" t="s">
        <v>237</v>
      </c>
      <c r="C63" s="30">
        <v>6884150</v>
      </c>
      <c r="D63" s="30">
        <f>C63</f>
        <v>6884150</v>
      </c>
      <c r="E63" s="30">
        <v>0</v>
      </c>
      <c r="F63" s="30">
        <v>0</v>
      </c>
      <c r="G63" s="30">
        <v>0</v>
      </c>
      <c r="H63" s="30">
        <v>0</v>
      </c>
      <c r="I63" s="30"/>
      <c r="J63" s="30"/>
      <c r="K63" s="30">
        <f t="shared" si="16"/>
        <v>6884150</v>
      </c>
      <c r="L63" s="30">
        <f t="shared" si="14"/>
        <v>6884150</v>
      </c>
      <c r="M63" s="30">
        <f>C63+E63+G63+I63</f>
        <v>6884150</v>
      </c>
      <c r="N63" s="30">
        <v>0</v>
      </c>
      <c r="O63" s="30">
        <f>D63</f>
        <v>6884150</v>
      </c>
      <c r="P63" s="30">
        <v>0</v>
      </c>
    </row>
    <row r="64" spans="1:24" ht="13.8">
      <c r="A64" s="83">
        <v>25</v>
      </c>
      <c r="B64" s="27" t="s">
        <v>57</v>
      </c>
      <c r="C64" s="36">
        <f>SUM(C62:C63)</f>
        <v>755429594</v>
      </c>
      <c r="D64" s="36">
        <f t="shared" ref="D64:I64" si="24">SUM(D62:D63)</f>
        <v>755429594</v>
      </c>
      <c r="E64" s="36">
        <f t="shared" si="24"/>
        <v>95114820</v>
      </c>
      <c r="F64" s="36">
        <f t="shared" si="24"/>
        <v>95114820</v>
      </c>
      <c r="G64" s="36">
        <f t="shared" si="24"/>
        <v>267358444</v>
      </c>
      <c r="H64" s="36">
        <f t="shared" si="24"/>
        <v>267358444</v>
      </c>
      <c r="I64" s="36">
        <f t="shared" si="24"/>
        <v>155742222</v>
      </c>
      <c r="J64" s="36">
        <f>SUM(J62:J63)</f>
        <v>155742222</v>
      </c>
      <c r="K64" s="37">
        <f t="shared" ref="K64:P64" si="25">K62+K63</f>
        <v>1273645080</v>
      </c>
      <c r="L64" s="37">
        <f t="shared" si="25"/>
        <v>1273645080</v>
      </c>
      <c r="M64" s="39">
        <f t="shared" si="25"/>
        <v>1221345080</v>
      </c>
      <c r="N64" s="39">
        <f t="shared" si="25"/>
        <v>52300000</v>
      </c>
      <c r="O64" s="40">
        <f t="shared" si="25"/>
        <v>1221345080</v>
      </c>
      <c r="P64" s="40">
        <f t="shared" si="25"/>
        <v>52300000</v>
      </c>
    </row>
    <row r="65" spans="1:24" ht="15">
      <c r="B65" s="20"/>
      <c r="I65" s="38"/>
      <c r="J65" s="38"/>
    </row>
    <row r="66" spans="1:24" ht="15">
      <c r="B66" s="20"/>
      <c r="I66" s="38"/>
      <c r="J66" s="38"/>
    </row>
    <row r="67" spans="1:24" ht="60">
      <c r="B67" s="20" t="s">
        <v>58</v>
      </c>
    </row>
    <row r="68" spans="1:24" ht="15">
      <c r="B68" s="20"/>
    </row>
    <row r="69" spans="1:24" ht="15">
      <c r="B69" s="20"/>
    </row>
    <row r="70" spans="1:24" ht="15">
      <c r="B70" s="20"/>
    </row>
    <row r="71" spans="1:24" ht="15">
      <c r="B71" s="20"/>
    </row>
    <row r="72" spans="1:24" ht="15">
      <c r="B72" s="20"/>
    </row>
    <row r="73" spans="1:24" ht="15">
      <c r="B73" s="20"/>
    </row>
    <row r="74" spans="1:24" s="203" customFormat="1" ht="15">
      <c r="A74" s="83"/>
      <c r="B74" s="20"/>
      <c r="C74" s="202"/>
      <c r="D74" s="202"/>
      <c r="E74" s="202"/>
      <c r="F74" s="202"/>
      <c r="G74" s="202"/>
      <c r="H74" s="202"/>
      <c r="I74" s="202"/>
      <c r="J74" s="202"/>
      <c r="K74" s="202"/>
      <c r="L74" s="202"/>
      <c r="M74" s="202"/>
      <c r="N74" s="202"/>
      <c r="O74" s="202"/>
      <c r="P74" s="202"/>
      <c r="Q74" s="4"/>
      <c r="R74" s="4"/>
      <c r="S74" s="4"/>
      <c r="T74" s="4"/>
      <c r="U74" s="4"/>
      <c r="V74" s="4"/>
      <c r="W74" s="4"/>
      <c r="X74" s="4"/>
    </row>
    <row r="75" spans="1:24" s="203" customFormat="1" ht="15">
      <c r="A75" s="83"/>
      <c r="B75" s="20"/>
      <c r="C75" s="202"/>
      <c r="D75" s="202"/>
      <c r="E75" s="202"/>
      <c r="F75" s="202"/>
      <c r="G75" s="202"/>
      <c r="H75" s="202"/>
      <c r="I75" s="202"/>
      <c r="J75" s="202"/>
      <c r="K75" s="202"/>
      <c r="L75" s="202"/>
      <c r="M75" s="202"/>
      <c r="N75" s="202"/>
      <c r="O75" s="202"/>
      <c r="P75" s="202"/>
      <c r="Q75" s="4"/>
      <c r="R75" s="4"/>
      <c r="S75" s="4"/>
      <c r="T75" s="4"/>
      <c r="U75" s="4"/>
      <c r="V75" s="4"/>
      <c r="W75" s="4"/>
      <c r="X75" s="4"/>
    </row>
    <row r="76" spans="1:24" s="203" customFormat="1" ht="15">
      <c r="A76" s="83"/>
      <c r="B76" s="20"/>
      <c r="C76" s="202"/>
      <c r="D76" s="202"/>
      <c r="E76" s="202"/>
      <c r="F76" s="202"/>
      <c r="G76" s="202"/>
      <c r="H76" s="202"/>
      <c r="I76" s="202"/>
      <c r="J76" s="202"/>
      <c r="K76" s="202"/>
      <c r="L76" s="202"/>
      <c r="M76" s="202"/>
      <c r="N76" s="202"/>
      <c r="O76" s="202"/>
      <c r="P76" s="202"/>
      <c r="Q76" s="4"/>
      <c r="R76" s="4"/>
      <c r="S76" s="4"/>
      <c r="T76" s="4"/>
      <c r="U76" s="4"/>
      <c r="V76" s="4"/>
      <c r="W76" s="4"/>
      <c r="X76" s="4"/>
    </row>
    <row r="77" spans="1:24" s="203" customFormat="1" ht="15">
      <c r="A77" s="83"/>
      <c r="B77" s="20"/>
      <c r="C77" s="202"/>
      <c r="D77" s="202"/>
      <c r="E77" s="202"/>
      <c r="F77" s="202"/>
      <c r="G77" s="202"/>
      <c r="H77" s="202"/>
      <c r="I77" s="202"/>
      <c r="J77" s="202"/>
      <c r="K77" s="202"/>
      <c r="L77" s="202"/>
      <c r="M77" s="202"/>
      <c r="N77" s="202"/>
      <c r="O77" s="202"/>
      <c r="P77" s="202"/>
      <c r="Q77" s="4"/>
      <c r="R77" s="4"/>
      <c r="S77" s="4"/>
      <c r="T77" s="4"/>
      <c r="U77" s="4"/>
      <c r="V77" s="4"/>
      <c r="W77" s="4"/>
      <c r="X77" s="4"/>
    </row>
    <row r="78" spans="1:24" s="203" customFormat="1" ht="15">
      <c r="A78" s="83"/>
      <c r="B78" s="20"/>
      <c r="C78" s="202"/>
      <c r="D78" s="202"/>
      <c r="E78" s="202"/>
      <c r="F78" s="202"/>
      <c r="G78" s="202"/>
      <c r="H78" s="202"/>
      <c r="I78" s="202"/>
      <c r="J78" s="202"/>
      <c r="K78" s="202"/>
      <c r="L78" s="202"/>
      <c r="M78" s="202"/>
      <c r="N78" s="202"/>
      <c r="O78" s="202"/>
      <c r="P78" s="202"/>
      <c r="Q78" s="4"/>
      <c r="R78" s="4"/>
      <c r="S78" s="4"/>
      <c r="T78" s="4"/>
      <c r="U78" s="4"/>
      <c r="V78" s="4"/>
      <c r="W78" s="4"/>
      <c r="X78" s="4"/>
    </row>
    <row r="79" spans="1:24" s="203" customFormat="1" ht="15">
      <c r="A79" s="83"/>
      <c r="B79" s="20"/>
      <c r="C79" s="202"/>
      <c r="D79" s="202"/>
      <c r="E79" s="202"/>
      <c r="F79" s="202"/>
      <c r="G79" s="202"/>
      <c r="H79" s="202"/>
      <c r="I79" s="202"/>
      <c r="J79" s="202"/>
      <c r="K79" s="202"/>
      <c r="L79" s="202"/>
      <c r="M79" s="202"/>
      <c r="N79" s="202"/>
      <c r="O79" s="202"/>
      <c r="P79" s="202"/>
      <c r="Q79" s="4"/>
      <c r="R79" s="4"/>
      <c r="S79" s="4"/>
      <c r="T79" s="4"/>
      <c r="U79" s="4"/>
      <c r="V79" s="4"/>
      <c r="W79" s="4"/>
      <c r="X79" s="4"/>
    </row>
    <row r="80" spans="1:24" s="203" customFormat="1" ht="15">
      <c r="A80" s="83"/>
      <c r="B80" s="20"/>
      <c r="C80" s="202"/>
      <c r="D80" s="202"/>
      <c r="E80" s="202"/>
      <c r="F80" s="202"/>
      <c r="G80" s="202"/>
      <c r="H80" s="202"/>
      <c r="I80" s="202"/>
      <c r="J80" s="202"/>
      <c r="K80" s="202"/>
      <c r="L80" s="202"/>
      <c r="M80" s="202"/>
      <c r="N80" s="202"/>
      <c r="O80" s="202"/>
      <c r="P80" s="202"/>
      <c r="Q80" s="4"/>
      <c r="R80" s="4"/>
      <c r="S80" s="4"/>
      <c r="T80" s="4"/>
      <c r="U80" s="4"/>
      <c r="V80" s="4"/>
      <c r="W80" s="4"/>
      <c r="X80" s="4"/>
    </row>
    <row r="81" spans="1:24" s="203" customFormat="1" ht="15">
      <c r="A81" s="83"/>
      <c r="B81" s="20"/>
      <c r="C81" s="202"/>
      <c r="D81" s="202"/>
      <c r="E81" s="202"/>
      <c r="F81" s="202"/>
      <c r="G81" s="202"/>
      <c r="H81" s="202"/>
      <c r="I81" s="202"/>
      <c r="J81" s="202"/>
      <c r="K81" s="202"/>
      <c r="L81" s="202"/>
      <c r="M81" s="202"/>
      <c r="N81" s="202"/>
      <c r="O81" s="202"/>
      <c r="P81" s="202"/>
      <c r="Q81" s="4"/>
      <c r="R81" s="4"/>
      <c r="S81" s="4"/>
      <c r="T81" s="4"/>
      <c r="U81" s="4"/>
      <c r="V81" s="4"/>
      <c r="W81" s="4"/>
      <c r="X81" s="4"/>
    </row>
    <row r="82" spans="1:24" s="203" customFormat="1" ht="15">
      <c r="A82" s="83"/>
      <c r="B82" s="20"/>
      <c r="C82" s="202"/>
      <c r="D82" s="202"/>
      <c r="E82" s="202"/>
      <c r="F82" s="202"/>
      <c r="G82" s="202"/>
      <c r="H82" s="202"/>
      <c r="I82" s="202"/>
      <c r="J82" s="202"/>
      <c r="K82" s="202"/>
      <c r="L82" s="202"/>
      <c r="M82" s="202"/>
      <c r="N82" s="202"/>
      <c r="O82" s="202"/>
      <c r="P82" s="202"/>
      <c r="Q82" s="4"/>
      <c r="R82" s="4"/>
      <c r="S82" s="4"/>
      <c r="T82" s="4"/>
      <c r="U82" s="4"/>
      <c r="V82" s="4"/>
      <c r="W82" s="4"/>
      <c r="X82" s="4"/>
    </row>
    <row r="83" spans="1:24" s="203" customFormat="1" ht="15">
      <c r="A83" s="83"/>
      <c r="B83" s="20"/>
      <c r="C83" s="202"/>
      <c r="D83" s="202"/>
      <c r="E83" s="202"/>
      <c r="F83" s="202"/>
      <c r="G83" s="202"/>
      <c r="H83" s="202"/>
      <c r="I83" s="202"/>
      <c r="J83" s="202"/>
      <c r="K83" s="202"/>
      <c r="L83" s="202"/>
      <c r="M83" s="202"/>
      <c r="N83" s="202"/>
      <c r="O83" s="202"/>
      <c r="P83" s="202"/>
      <c r="Q83" s="4"/>
      <c r="R83" s="4"/>
      <c r="S83" s="4"/>
      <c r="T83" s="4"/>
      <c r="U83" s="4"/>
      <c r="V83" s="4"/>
      <c r="W83" s="4"/>
      <c r="X83" s="4"/>
    </row>
    <row r="84" spans="1:24" s="203" customFormat="1" ht="15">
      <c r="A84" s="83"/>
      <c r="B84" s="20"/>
      <c r="C84" s="202"/>
      <c r="D84" s="202"/>
      <c r="E84" s="202"/>
      <c r="F84" s="202"/>
      <c r="G84" s="202"/>
      <c r="H84" s="202"/>
      <c r="I84" s="202"/>
      <c r="J84" s="202"/>
      <c r="K84" s="202"/>
      <c r="L84" s="202"/>
      <c r="M84" s="202"/>
      <c r="N84" s="202"/>
      <c r="O84" s="202"/>
      <c r="P84" s="202"/>
      <c r="Q84" s="4"/>
      <c r="R84" s="4"/>
      <c r="S84" s="4"/>
      <c r="T84" s="4"/>
      <c r="U84" s="4"/>
      <c r="V84" s="4"/>
      <c r="W84" s="4"/>
      <c r="X84" s="4"/>
    </row>
    <row r="85" spans="1:24" s="203" customFormat="1" ht="15">
      <c r="A85" s="83"/>
      <c r="B85" s="20"/>
      <c r="C85" s="202"/>
      <c r="D85" s="202"/>
      <c r="E85" s="202"/>
      <c r="F85" s="202"/>
      <c r="G85" s="202"/>
      <c r="H85" s="202"/>
      <c r="I85" s="202"/>
      <c r="J85" s="202"/>
      <c r="K85" s="202"/>
      <c r="L85" s="202"/>
      <c r="M85" s="202"/>
      <c r="N85" s="202"/>
      <c r="O85" s="202"/>
      <c r="P85" s="202"/>
      <c r="Q85" s="4"/>
      <c r="R85" s="4"/>
      <c r="S85" s="4"/>
      <c r="T85" s="4"/>
      <c r="U85" s="4"/>
      <c r="V85" s="4"/>
      <c r="W85" s="4"/>
      <c r="X85" s="4"/>
    </row>
    <row r="86" spans="1:24" s="203" customFormat="1" ht="15">
      <c r="A86" s="83"/>
      <c r="B86" s="20"/>
      <c r="C86" s="202"/>
      <c r="D86" s="202"/>
      <c r="E86" s="202"/>
      <c r="F86" s="202"/>
      <c r="G86" s="202"/>
      <c r="H86" s="202"/>
      <c r="I86" s="202"/>
      <c r="J86" s="202"/>
      <c r="K86" s="202"/>
      <c r="L86" s="202"/>
      <c r="M86" s="202"/>
      <c r="N86" s="202"/>
      <c r="O86" s="202"/>
      <c r="P86" s="202"/>
      <c r="Q86" s="4"/>
      <c r="R86" s="4"/>
      <c r="S86" s="4"/>
      <c r="T86" s="4"/>
      <c r="U86" s="4"/>
      <c r="V86" s="4"/>
      <c r="W86" s="4"/>
      <c r="X86" s="4"/>
    </row>
    <row r="87" spans="1:24" s="203" customFormat="1" ht="15">
      <c r="A87" s="83"/>
      <c r="B87" s="20"/>
      <c r="C87" s="202"/>
      <c r="D87" s="202"/>
      <c r="E87" s="202"/>
      <c r="F87" s="202"/>
      <c r="G87" s="202"/>
      <c r="H87" s="202"/>
      <c r="I87" s="202"/>
      <c r="J87" s="202"/>
      <c r="K87" s="202"/>
      <c r="L87" s="202"/>
      <c r="M87" s="202"/>
      <c r="N87" s="202"/>
      <c r="O87" s="202"/>
      <c r="P87" s="202"/>
      <c r="Q87" s="4"/>
      <c r="R87" s="4"/>
      <c r="S87" s="4"/>
      <c r="T87" s="4"/>
      <c r="U87" s="4"/>
      <c r="V87" s="4"/>
      <c r="W87" s="4"/>
      <c r="X87" s="4"/>
    </row>
    <row r="88" spans="1:24" s="203" customFormat="1" ht="15">
      <c r="A88" s="83"/>
      <c r="B88" s="20"/>
      <c r="C88" s="202"/>
      <c r="D88" s="202"/>
      <c r="E88" s="202"/>
      <c r="F88" s="202"/>
      <c r="G88" s="202"/>
      <c r="H88" s="202"/>
      <c r="I88" s="202"/>
      <c r="J88" s="202"/>
      <c r="K88" s="202"/>
      <c r="L88" s="202"/>
      <c r="M88" s="202"/>
      <c r="N88" s="202"/>
      <c r="O88" s="202"/>
      <c r="P88" s="202"/>
      <c r="Q88" s="4"/>
      <c r="R88" s="4"/>
      <c r="S88" s="4"/>
      <c r="T88" s="4"/>
      <c r="U88" s="4"/>
      <c r="V88" s="4"/>
      <c r="W88" s="4"/>
      <c r="X88" s="4"/>
    </row>
    <row r="89" spans="1:24" s="203" customFormat="1" ht="15">
      <c r="A89" s="83"/>
      <c r="B89" s="20"/>
      <c r="C89" s="202"/>
      <c r="D89" s="202"/>
      <c r="E89" s="202"/>
      <c r="F89" s="202"/>
      <c r="G89" s="202"/>
      <c r="H89" s="202"/>
      <c r="I89" s="202"/>
      <c r="J89" s="202"/>
      <c r="K89" s="202"/>
      <c r="L89" s="202"/>
      <c r="M89" s="202"/>
      <c r="N89" s="202"/>
      <c r="O89" s="202"/>
      <c r="P89" s="202"/>
      <c r="Q89" s="4"/>
      <c r="R89" s="4"/>
      <c r="S89" s="4"/>
      <c r="T89" s="4"/>
      <c r="U89" s="4"/>
      <c r="V89" s="4"/>
      <c r="W89" s="4"/>
      <c r="X89" s="4"/>
    </row>
    <row r="90" spans="1:24" s="203" customFormat="1" ht="15">
      <c r="A90" s="83"/>
      <c r="B90" s="20"/>
      <c r="C90" s="202"/>
      <c r="D90" s="202"/>
      <c r="E90" s="202"/>
      <c r="F90" s="202"/>
      <c r="G90" s="202"/>
      <c r="H90" s="202"/>
      <c r="I90" s="202"/>
      <c r="J90" s="202"/>
      <c r="K90" s="202"/>
      <c r="L90" s="202"/>
      <c r="M90" s="202"/>
      <c r="N90" s="202"/>
      <c r="O90" s="202"/>
      <c r="P90" s="202"/>
      <c r="Q90" s="4"/>
      <c r="R90" s="4"/>
      <c r="S90" s="4"/>
      <c r="T90" s="4"/>
      <c r="U90" s="4"/>
      <c r="V90" s="4"/>
      <c r="W90" s="4"/>
      <c r="X90" s="4"/>
    </row>
    <row r="91" spans="1:24" s="203" customFormat="1" ht="15">
      <c r="A91" s="83"/>
      <c r="B91" s="20"/>
      <c r="C91" s="202"/>
      <c r="D91" s="202"/>
      <c r="E91" s="202"/>
      <c r="F91" s="202"/>
      <c r="G91" s="202"/>
      <c r="H91" s="202"/>
      <c r="I91" s="202"/>
      <c r="J91" s="202"/>
      <c r="K91" s="202"/>
      <c r="L91" s="202"/>
      <c r="M91" s="202"/>
      <c r="N91" s="202"/>
      <c r="O91" s="202"/>
      <c r="P91" s="202"/>
      <c r="Q91" s="4"/>
      <c r="R91" s="4"/>
      <c r="S91" s="4"/>
      <c r="T91" s="4"/>
      <c r="U91" s="4"/>
      <c r="V91" s="4"/>
      <c r="W91" s="4"/>
      <c r="X91" s="4"/>
    </row>
    <row r="92" spans="1:24" s="203" customFormat="1" ht="15">
      <c r="A92" s="83"/>
      <c r="B92" s="20"/>
      <c r="C92" s="202"/>
      <c r="D92" s="202"/>
      <c r="E92" s="202"/>
      <c r="F92" s="202"/>
      <c r="G92" s="202"/>
      <c r="H92" s="202"/>
      <c r="I92" s="202"/>
      <c r="J92" s="202"/>
      <c r="K92" s="202"/>
      <c r="L92" s="202"/>
      <c r="M92" s="202"/>
      <c r="N92" s="202"/>
      <c r="O92" s="202"/>
      <c r="P92" s="202"/>
      <c r="Q92" s="4"/>
      <c r="R92" s="4"/>
      <c r="S92" s="4"/>
      <c r="T92" s="4"/>
      <c r="U92" s="4"/>
      <c r="V92" s="4"/>
      <c r="W92" s="4"/>
      <c r="X92" s="4"/>
    </row>
    <row r="93" spans="1:24" s="203" customFormat="1" ht="15">
      <c r="A93" s="83"/>
      <c r="B93" s="20"/>
      <c r="C93" s="202"/>
      <c r="D93" s="202"/>
      <c r="E93" s="202"/>
      <c r="F93" s="202"/>
      <c r="G93" s="202"/>
      <c r="H93" s="202"/>
      <c r="I93" s="202"/>
      <c r="J93" s="202"/>
      <c r="K93" s="202"/>
      <c r="L93" s="202"/>
      <c r="M93" s="202"/>
      <c r="N93" s="202"/>
      <c r="O93" s="202"/>
      <c r="P93" s="202"/>
      <c r="Q93" s="4"/>
      <c r="R93" s="4"/>
      <c r="S93" s="4"/>
      <c r="T93" s="4"/>
      <c r="U93" s="4"/>
      <c r="V93" s="4"/>
      <c r="W93" s="4"/>
      <c r="X93" s="4"/>
    </row>
    <row r="94" spans="1:24" s="203" customFormat="1" ht="15">
      <c r="A94" s="83"/>
      <c r="B94" s="20"/>
      <c r="C94" s="202"/>
      <c r="D94" s="202"/>
      <c r="E94" s="202"/>
      <c r="F94" s="202"/>
      <c r="G94" s="202"/>
      <c r="H94" s="202"/>
      <c r="I94" s="202"/>
      <c r="J94" s="202"/>
      <c r="K94" s="202"/>
      <c r="L94" s="202"/>
      <c r="M94" s="202"/>
      <c r="N94" s="202"/>
      <c r="O94" s="202"/>
      <c r="P94" s="202"/>
      <c r="Q94" s="4"/>
      <c r="R94" s="4"/>
      <c r="S94" s="4"/>
      <c r="T94" s="4"/>
      <c r="U94" s="4"/>
      <c r="V94" s="4"/>
      <c r="W94" s="4"/>
      <c r="X94" s="4"/>
    </row>
    <row r="95" spans="1:24" s="203" customFormat="1" ht="15">
      <c r="A95" s="83"/>
      <c r="B95" s="20"/>
      <c r="C95" s="202"/>
      <c r="D95" s="202"/>
      <c r="E95" s="202"/>
      <c r="F95" s="202"/>
      <c r="G95" s="202"/>
      <c r="H95" s="202"/>
      <c r="I95" s="202"/>
      <c r="J95" s="202"/>
      <c r="K95" s="202"/>
      <c r="L95" s="202"/>
      <c r="M95" s="202"/>
      <c r="N95" s="202"/>
      <c r="O95" s="202"/>
      <c r="P95" s="202"/>
      <c r="Q95" s="4"/>
      <c r="R95" s="4"/>
      <c r="S95" s="4"/>
      <c r="T95" s="4"/>
      <c r="U95" s="4"/>
      <c r="V95" s="4"/>
      <c r="W95" s="4"/>
      <c r="X95" s="4"/>
    </row>
    <row r="96" spans="1:24" s="203" customFormat="1" ht="15">
      <c r="A96" s="83"/>
      <c r="B96" s="20"/>
      <c r="C96" s="202"/>
      <c r="D96" s="202"/>
      <c r="E96" s="202"/>
      <c r="F96" s="202"/>
      <c r="G96" s="202"/>
      <c r="H96" s="202"/>
      <c r="I96" s="202"/>
      <c r="J96" s="202"/>
      <c r="K96" s="202"/>
      <c r="L96" s="202"/>
      <c r="M96" s="202"/>
      <c r="N96" s="202"/>
      <c r="O96" s="202"/>
      <c r="P96" s="202"/>
      <c r="Q96" s="4"/>
      <c r="R96" s="4"/>
      <c r="S96" s="4"/>
      <c r="T96" s="4"/>
      <c r="U96" s="4"/>
      <c r="V96" s="4"/>
      <c r="W96" s="4"/>
      <c r="X96" s="4"/>
    </row>
    <row r="97" spans="1:24" s="203" customFormat="1" ht="15">
      <c r="A97" s="83"/>
      <c r="B97" s="20"/>
      <c r="C97" s="202"/>
      <c r="D97" s="202"/>
      <c r="E97" s="202"/>
      <c r="F97" s="202"/>
      <c r="G97" s="202"/>
      <c r="H97" s="202"/>
      <c r="I97" s="202"/>
      <c r="J97" s="202"/>
      <c r="K97" s="202"/>
      <c r="L97" s="202"/>
      <c r="M97" s="202"/>
      <c r="N97" s="202"/>
      <c r="O97" s="202"/>
      <c r="P97" s="202"/>
      <c r="Q97" s="4"/>
      <c r="R97" s="4"/>
      <c r="S97" s="4"/>
      <c r="T97" s="4"/>
      <c r="U97" s="4"/>
      <c r="V97" s="4"/>
      <c r="W97" s="4"/>
      <c r="X97" s="4"/>
    </row>
    <row r="98" spans="1:24" s="203" customFormat="1" ht="15">
      <c r="A98" s="83"/>
      <c r="B98" s="20"/>
      <c r="C98" s="202"/>
      <c r="D98" s="202"/>
      <c r="E98" s="202"/>
      <c r="F98" s="202"/>
      <c r="G98" s="202"/>
      <c r="H98" s="202"/>
      <c r="I98" s="202"/>
      <c r="J98" s="202"/>
      <c r="K98" s="202"/>
      <c r="L98" s="202"/>
      <c r="M98" s="202"/>
      <c r="N98" s="202"/>
      <c r="O98" s="202"/>
      <c r="P98" s="202"/>
      <c r="Q98" s="4"/>
      <c r="R98" s="4"/>
      <c r="S98" s="4"/>
      <c r="T98" s="4"/>
      <c r="U98" s="4"/>
      <c r="V98" s="4"/>
      <c r="W98" s="4"/>
      <c r="X98" s="4"/>
    </row>
    <row r="99" spans="1:24" s="203" customFormat="1" ht="15">
      <c r="A99" s="83"/>
      <c r="B99" s="20"/>
      <c r="C99" s="202"/>
      <c r="D99" s="202"/>
      <c r="E99" s="202"/>
      <c r="F99" s="202"/>
      <c r="G99" s="202"/>
      <c r="H99" s="202"/>
      <c r="I99" s="202"/>
      <c r="J99" s="202"/>
      <c r="K99" s="202"/>
      <c r="L99" s="202"/>
      <c r="M99" s="202"/>
      <c r="N99" s="202"/>
      <c r="O99" s="202"/>
      <c r="P99" s="202"/>
      <c r="Q99" s="4"/>
      <c r="R99" s="4"/>
      <c r="S99" s="4"/>
      <c r="T99" s="4"/>
      <c r="U99" s="4"/>
      <c r="V99" s="4"/>
      <c r="W99" s="4"/>
      <c r="X99" s="4"/>
    </row>
    <row r="100" spans="1:24" s="203" customFormat="1" ht="15">
      <c r="A100" s="83"/>
      <c r="B100" s="20"/>
      <c r="C100" s="202"/>
      <c r="D100" s="202"/>
      <c r="E100" s="202"/>
      <c r="F100" s="202"/>
      <c r="G100" s="202"/>
      <c r="H100" s="202"/>
      <c r="I100" s="202"/>
      <c r="J100" s="202"/>
      <c r="K100" s="202"/>
      <c r="L100" s="202"/>
      <c r="M100" s="202"/>
      <c r="N100" s="202"/>
      <c r="O100" s="202"/>
      <c r="P100" s="202"/>
      <c r="Q100" s="4"/>
      <c r="R100" s="4"/>
      <c r="S100" s="4"/>
      <c r="T100" s="4"/>
      <c r="U100" s="4"/>
      <c r="V100" s="4"/>
      <c r="W100" s="4"/>
      <c r="X100" s="4"/>
    </row>
    <row r="101" spans="1:24" s="203" customFormat="1" ht="15">
      <c r="A101" s="83"/>
      <c r="B101" s="20"/>
      <c r="C101" s="202"/>
      <c r="D101" s="202"/>
      <c r="E101" s="202"/>
      <c r="F101" s="202"/>
      <c r="G101" s="202"/>
      <c r="H101" s="202"/>
      <c r="I101" s="202"/>
      <c r="J101" s="202"/>
      <c r="K101" s="202"/>
      <c r="L101" s="202"/>
      <c r="M101" s="202"/>
      <c r="N101" s="202"/>
      <c r="O101" s="202"/>
      <c r="P101" s="202"/>
      <c r="Q101" s="4"/>
      <c r="R101" s="4"/>
      <c r="S101" s="4"/>
      <c r="T101" s="4"/>
      <c r="U101" s="4"/>
      <c r="V101" s="4"/>
      <c r="W101" s="4"/>
      <c r="X101" s="4"/>
    </row>
    <row r="102" spans="1:24" s="203" customFormat="1" ht="15">
      <c r="A102" s="83"/>
      <c r="B102" s="20"/>
      <c r="C102" s="202"/>
      <c r="D102" s="202"/>
      <c r="E102" s="202"/>
      <c r="F102" s="202"/>
      <c r="G102" s="202"/>
      <c r="H102" s="202"/>
      <c r="I102" s="202"/>
      <c r="J102" s="202"/>
      <c r="K102" s="202"/>
      <c r="L102" s="202"/>
      <c r="M102" s="202"/>
      <c r="N102" s="202"/>
      <c r="O102" s="202"/>
      <c r="P102" s="202"/>
      <c r="Q102" s="4"/>
      <c r="R102" s="4"/>
      <c r="S102" s="4"/>
      <c r="T102" s="4"/>
      <c r="U102" s="4"/>
      <c r="V102" s="4"/>
      <c r="W102" s="4"/>
      <c r="X102" s="4"/>
    </row>
    <row r="103" spans="1:24" s="203" customFormat="1" ht="15">
      <c r="A103" s="83"/>
      <c r="B103" s="20"/>
      <c r="C103" s="202"/>
      <c r="D103" s="202"/>
      <c r="E103" s="202"/>
      <c r="F103" s="202"/>
      <c r="G103" s="202"/>
      <c r="H103" s="202"/>
      <c r="I103" s="202"/>
      <c r="J103" s="202"/>
      <c r="K103" s="202"/>
      <c r="L103" s="202"/>
      <c r="M103" s="202"/>
      <c r="N103" s="202"/>
      <c r="O103" s="202"/>
      <c r="P103" s="202"/>
      <c r="Q103" s="4"/>
      <c r="R103" s="4"/>
      <c r="S103" s="4"/>
      <c r="T103" s="4"/>
      <c r="U103" s="4"/>
      <c r="V103" s="4"/>
      <c r="W103" s="4"/>
      <c r="X103" s="4"/>
    </row>
    <row r="104" spans="1:24" s="203" customFormat="1" ht="15">
      <c r="A104" s="83"/>
      <c r="B104" s="20"/>
      <c r="C104" s="202"/>
      <c r="D104" s="202"/>
      <c r="E104" s="202"/>
      <c r="F104" s="202"/>
      <c r="G104" s="202"/>
      <c r="H104" s="202"/>
      <c r="I104" s="202"/>
      <c r="J104" s="202"/>
      <c r="K104" s="202"/>
      <c r="L104" s="202"/>
      <c r="M104" s="202"/>
      <c r="N104" s="202"/>
      <c r="O104" s="202"/>
      <c r="P104" s="202"/>
      <c r="Q104" s="4"/>
      <c r="R104" s="4"/>
      <c r="S104" s="4"/>
      <c r="T104" s="4"/>
      <c r="U104" s="4"/>
      <c r="V104" s="4"/>
      <c r="W104" s="4"/>
      <c r="X104" s="4"/>
    </row>
    <row r="105" spans="1:24" s="203" customFormat="1" ht="15">
      <c r="A105" s="83"/>
      <c r="B105" s="20"/>
      <c r="C105" s="202"/>
      <c r="D105" s="202"/>
      <c r="E105" s="202"/>
      <c r="F105" s="202"/>
      <c r="G105" s="202"/>
      <c r="H105" s="202"/>
      <c r="I105" s="202"/>
      <c r="J105" s="202"/>
      <c r="K105" s="202"/>
      <c r="L105" s="202"/>
      <c r="M105" s="202"/>
      <c r="N105" s="202"/>
      <c r="O105" s="202"/>
      <c r="P105" s="202"/>
      <c r="Q105" s="4"/>
      <c r="R105" s="4"/>
      <c r="S105" s="4"/>
      <c r="T105" s="4"/>
      <c r="U105" s="4"/>
      <c r="V105" s="4"/>
      <c r="W105" s="4"/>
      <c r="X105" s="4"/>
    </row>
    <row r="106" spans="1:24" s="203" customFormat="1" ht="15">
      <c r="A106" s="83"/>
      <c r="B106" s="20"/>
      <c r="C106" s="202"/>
      <c r="D106" s="202"/>
      <c r="E106" s="202"/>
      <c r="F106" s="202"/>
      <c r="G106" s="202"/>
      <c r="H106" s="202"/>
      <c r="I106" s="202"/>
      <c r="J106" s="202"/>
      <c r="K106" s="202"/>
      <c r="L106" s="202"/>
      <c r="M106" s="202"/>
      <c r="N106" s="202"/>
      <c r="O106" s="202"/>
      <c r="P106" s="202"/>
      <c r="Q106" s="4"/>
      <c r="R106" s="4"/>
      <c r="S106" s="4"/>
      <c r="T106" s="4"/>
      <c r="U106" s="4"/>
      <c r="V106" s="4"/>
      <c r="W106" s="4"/>
      <c r="X106" s="4"/>
    </row>
    <row r="107" spans="1:24" s="203" customFormat="1" ht="15">
      <c r="A107" s="83"/>
      <c r="B107" s="20"/>
      <c r="C107" s="202"/>
      <c r="D107" s="202"/>
      <c r="E107" s="202"/>
      <c r="F107" s="202"/>
      <c r="G107" s="202"/>
      <c r="H107" s="202"/>
      <c r="I107" s="202"/>
      <c r="J107" s="202"/>
      <c r="K107" s="202"/>
      <c r="L107" s="202"/>
      <c r="M107" s="202"/>
      <c r="N107" s="202"/>
      <c r="O107" s="202"/>
      <c r="P107" s="202"/>
      <c r="Q107" s="4"/>
      <c r="R107" s="4"/>
      <c r="S107" s="4"/>
      <c r="T107" s="4"/>
      <c r="U107" s="4"/>
      <c r="V107" s="4"/>
      <c r="W107" s="4"/>
      <c r="X107" s="4"/>
    </row>
    <row r="108" spans="1:24" s="203" customFormat="1" ht="15">
      <c r="A108" s="83"/>
      <c r="B108" s="20"/>
      <c r="C108" s="202"/>
      <c r="D108" s="202"/>
      <c r="E108" s="202"/>
      <c r="F108" s="202"/>
      <c r="G108" s="202"/>
      <c r="H108" s="202"/>
      <c r="I108" s="202"/>
      <c r="J108" s="202"/>
      <c r="K108" s="202"/>
      <c r="L108" s="202"/>
      <c r="M108" s="202"/>
      <c r="N108" s="202"/>
      <c r="O108" s="202"/>
      <c r="P108" s="202"/>
      <c r="Q108" s="4"/>
      <c r="R108" s="4"/>
      <c r="S108" s="4"/>
      <c r="T108" s="4"/>
      <c r="U108" s="4"/>
      <c r="V108" s="4"/>
      <c r="W108" s="4"/>
      <c r="X108" s="4"/>
    </row>
    <row r="109" spans="1:24" s="203" customFormat="1" ht="15">
      <c r="A109" s="83"/>
      <c r="B109" s="20"/>
      <c r="C109" s="202"/>
      <c r="D109" s="202"/>
      <c r="E109" s="202"/>
      <c r="F109" s="202"/>
      <c r="G109" s="202"/>
      <c r="H109" s="202"/>
      <c r="I109" s="202"/>
      <c r="J109" s="202"/>
      <c r="K109" s="202"/>
      <c r="L109" s="202"/>
      <c r="M109" s="202"/>
      <c r="N109" s="202"/>
      <c r="O109" s="202"/>
      <c r="P109" s="202"/>
      <c r="Q109" s="4"/>
      <c r="R109" s="4"/>
      <c r="S109" s="4"/>
      <c r="T109" s="4"/>
      <c r="U109" s="4"/>
      <c r="V109" s="4"/>
      <c r="W109" s="4"/>
      <c r="X109" s="4"/>
    </row>
    <row r="110" spans="1:24" s="203" customFormat="1" ht="15">
      <c r="A110" s="83"/>
      <c r="B110" s="20"/>
      <c r="C110" s="202"/>
      <c r="D110" s="202"/>
      <c r="E110" s="202"/>
      <c r="F110" s="202"/>
      <c r="G110" s="202"/>
      <c r="H110" s="202"/>
      <c r="I110" s="202"/>
      <c r="J110" s="202"/>
      <c r="K110" s="202"/>
      <c r="L110" s="202"/>
      <c r="M110" s="202"/>
      <c r="N110" s="202"/>
      <c r="O110" s="202"/>
      <c r="P110" s="202"/>
      <c r="Q110" s="4"/>
      <c r="R110" s="4"/>
      <c r="S110" s="4"/>
      <c r="T110" s="4"/>
      <c r="U110" s="4"/>
      <c r="V110" s="4"/>
      <c r="W110" s="4"/>
      <c r="X110" s="4"/>
    </row>
    <row r="111" spans="1:24" s="203" customFormat="1" ht="15">
      <c r="A111" s="83"/>
      <c r="B111" s="20"/>
      <c r="C111" s="202"/>
      <c r="D111" s="202"/>
      <c r="E111" s="202"/>
      <c r="F111" s="202"/>
      <c r="G111" s="202"/>
      <c r="H111" s="202"/>
      <c r="I111" s="202"/>
      <c r="J111" s="202"/>
      <c r="K111" s="202"/>
      <c r="L111" s="202"/>
      <c r="M111" s="202"/>
      <c r="N111" s="202"/>
      <c r="O111" s="202"/>
      <c r="P111" s="202"/>
      <c r="Q111" s="4"/>
      <c r="R111" s="4"/>
      <c r="S111" s="4"/>
      <c r="T111" s="4"/>
      <c r="U111" s="4"/>
      <c r="V111" s="4"/>
      <c r="W111" s="4"/>
      <c r="X111" s="4"/>
    </row>
    <row r="112" spans="1:24" s="203" customFormat="1" ht="15">
      <c r="A112" s="83"/>
      <c r="B112" s="20"/>
      <c r="C112" s="202"/>
      <c r="D112" s="202"/>
      <c r="E112" s="202"/>
      <c r="F112" s="202"/>
      <c r="G112" s="202"/>
      <c r="H112" s="202"/>
      <c r="I112" s="202"/>
      <c r="J112" s="202"/>
      <c r="K112" s="202"/>
      <c r="L112" s="202"/>
      <c r="M112" s="202"/>
      <c r="N112" s="202"/>
      <c r="O112" s="202"/>
      <c r="P112" s="202"/>
      <c r="Q112" s="4"/>
      <c r="R112" s="4"/>
      <c r="S112" s="4"/>
      <c r="T112" s="4"/>
      <c r="U112" s="4"/>
      <c r="V112" s="4"/>
      <c r="W112" s="4"/>
      <c r="X112" s="4"/>
    </row>
    <row r="113" spans="1:24" s="203" customFormat="1" ht="15">
      <c r="A113" s="83"/>
      <c r="B113" s="20"/>
      <c r="C113" s="202"/>
      <c r="D113" s="202"/>
      <c r="E113" s="202"/>
      <c r="F113" s="202"/>
      <c r="G113" s="202"/>
      <c r="H113" s="202"/>
      <c r="I113" s="202"/>
      <c r="J113" s="202"/>
      <c r="K113" s="202"/>
      <c r="L113" s="202"/>
      <c r="M113" s="202"/>
      <c r="N113" s="202"/>
      <c r="O113" s="202"/>
      <c r="P113" s="202"/>
      <c r="Q113" s="4"/>
      <c r="R113" s="4"/>
      <c r="S113" s="4"/>
      <c r="T113" s="4"/>
      <c r="U113" s="4"/>
      <c r="V113" s="4"/>
      <c r="W113" s="4"/>
      <c r="X113" s="4"/>
    </row>
    <row r="114" spans="1:24" s="203" customFormat="1" ht="15">
      <c r="A114" s="83"/>
      <c r="B114" s="20"/>
      <c r="C114" s="202"/>
      <c r="D114" s="202"/>
      <c r="E114" s="202"/>
      <c r="F114" s="202"/>
      <c r="G114" s="202"/>
      <c r="H114" s="202"/>
      <c r="I114" s="202"/>
      <c r="J114" s="202"/>
      <c r="K114" s="202"/>
      <c r="L114" s="202"/>
      <c r="M114" s="202"/>
      <c r="N114" s="202"/>
      <c r="O114" s="202"/>
      <c r="P114" s="202"/>
      <c r="Q114" s="4"/>
      <c r="R114" s="4"/>
      <c r="S114" s="4"/>
      <c r="T114" s="4"/>
      <c r="U114" s="4"/>
      <c r="V114" s="4"/>
      <c r="W114" s="4"/>
      <c r="X114" s="4"/>
    </row>
    <row r="115" spans="1:24" s="203" customFormat="1" ht="15">
      <c r="A115" s="83"/>
      <c r="B115" s="20"/>
      <c r="C115" s="202"/>
      <c r="D115" s="202"/>
      <c r="E115" s="202"/>
      <c r="F115" s="202"/>
      <c r="G115" s="202"/>
      <c r="H115" s="202"/>
      <c r="I115" s="202"/>
      <c r="J115" s="202"/>
      <c r="K115" s="202"/>
      <c r="L115" s="202"/>
      <c r="M115" s="202"/>
      <c r="N115" s="202"/>
      <c r="O115" s="202"/>
      <c r="P115" s="202"/>
      <c r="Q115" s="4"/>
      <c r="R115" s="4"/>
      <c r="S115" s="4"/>
      <c r="T115" s="4"/>
      <c r="U115" s="4"/>
      <c r="V115" s="4"/>
      <c r="W115" s="4"/>
      <c r="X115" s="4"/>
    </row>
    <row r="116" spans="1:24" s="203" customFormat="1" ht="15">
      <c r="A116" s="83"/>
      <c r="B116" s="20"/>
      <c r="C116" s="202"/>
      <c r="D116" s="202"/>
      <c r="E116" s="202"/>
      <c r="F116" s="202"/>
      <c r="G116" s="202"/>
      <c r="H116" s="202"/>
      <c r="I116" s="202"/>
      <c r="J116" s="202"/>
      <c r="K116" s="202"/>
      <c r="L116" s="202"/>
      <c r="M116" s="202"/>
      <c r="N116" s="202"/>
      <c r="O116" s="202"/>
      <c r="P116" s="202"/>
      <c r="Q116" s="4"/>
      <c r="R116" s="4"/>
      <c r="S116" s="4"/>
      <c r="T116" s="4"/>
      <c r="U116" s="4"/>
      <c r="V116" s="4"/>
      <c r="W116" s="4"/>
      <c r="X116" s="4"/>
    </row>
    <row r="117" spans="1:24" s="203" customFormat="1" ht="15">
      <c r="A117" s="83"/>
      <c r="B117" s="20"/>
      <c r="C117" s="202"/>
      <c r="D117" s="202"/>
      <c r="E117" s="202"/>
      <c r="F117" s="202"/>
      <c r="G117" s="202"/>
      <c r="H117" s="202"/>
      <c r="I117" s="202"/>
      <c r="J117" s="202"/>
      <c r="K117" s="202"/>
      <c r="L117" s="202"/>
      <c r="M117" s="202"/>
      <c r="N117" s="202"/>
      <c r="O117" s="202"/>
      <c r="P117" s="202"/>
      <c r="Q117" s="4"/>
      <c r="R117" s="4"/>
      <c r="S117" s="4"/>
      <c r="T117" s="4"/>
      <c r="U117" s="4"/>
      <c r="V117" s="4"/>
      <c r="W117" s="4"/>
      <c r="X117" s="4"/>
    </row>
    <row r="118" spans="1:24" s="203" customFormat="1" ht="15">
      <c r="A118" s="83"/>
      <c r="B118" s="20"/>
      <c r="C118" s="202"/>
      <c r="D118" s="202"/>
      <c r="E118" s="202"/>
      <c r="F118" s="202"/>
      <c r="G118" s="202"/>
      <c r="H118" s="202"/>
      <c r="I118" s="202"/>
      <c r="J118" s="202"/>
      <c r="K118" s="202"/>
      <c r="L118" s="202"/>
      <c r="M118" s="202"/>
      <c r="N118" s="202"/>
      <c r="O118" s="202"/>
      <c r="P118" s="202"/>
      <c r="Q118" s="4"/>
      <c r="R118" s="4"/>
      <c r="S118" s="4"/>
      <c r="T118" s="4"/>
      <c r="U118" s="4"/>
      <c r="V118" s="4"/>
      <c r="W118" s="4"/>
      <c r="X118" s="4"/>
    </row>
    <row r="119" spans="1:24" s="203" customFormat="1" ht="15">
      <c r="A119" s="83"/>
      <c r="B119" s="20"/>
      <c r="C119" s="202"/>
      <c r="D119" s="202"/>
      <c r="E119" s="202"/>
      <c r="F119" s="202"/>
      <c r="G119" s="202"/>
      <c r="H119" s="202"/>
      <c r="I119" s="202"/>
      <c r="J119" s="202"/>
      <c r="K119" s="202"/>
      <c r="L119" s="202"/>
      <c r="M119" s="202"/>
      <c r="N119" s="202"/>
      <c r="O119" s="202"/>
      <c r="P119" s="202"/>
      <c r="Q119" s="4"/>
      <c r="R119" s="4"/>
      <c r="S119" s="4"/>
      <c r="T119" s="4"/>
      <c r="U119" s="4"/>
      <c r="V119" s="4"/>
      <c r="W119" s="4"/>
      <c r="X119" s="4"/>
    </row>
    <row r="120" spans="1:24" s="203" customFormat="1" ht="15">
      <c r="A120" s="83"/>
      <c r="B120" s="20"/>
      <c r="C120" s="202"/>
      <c r="D120" s="202"/>
      <c r="E120" s="202"/>
      <c r="F120" s="202"/>
      <c r="G120" s="202"/>
      <c r="H120" s="202"/>
      <c r="I120" s="202"/>
      <c r="J120" s="202"/>
      <c r="K120" s="202"/>
      <c r="L120" s="202"/>
      <c r="M120" s="202"/>
      <c r="N120" s="202"/>
      <c r="O120" s="202"/>
      <c r="P120" s="202"/>
      <c r="Q120" s="4"/>
      <c r="R120" s="4"/>
      <c r="S120" s="4"/>
      <c r="T120" s="4"/>
      <c r="U120" s="4"/>
      <c r="V120" s="4"/>
      <c r="W120" s="4"/>
      <c r="X120" s="4"/>
    </row>
    <row r="121" spans="1:24" s="203" customFormat="1" ht="15">
      <c r="A121" s="83"/>
      <c r="B121" s="20"/>
      <c r="C121" s="202"/>
      <c r="D121" s="202"/>
      <c r="E121" s="202"/>
      <c r="F121" s="202"/>
      <c r="G121" s="202"/>
      <c r="H121" s="202"/>
      <c r="I121" s="202"/>
      <c r="J121" s="202"/>
      <c r="K121" s="202"/>
      <c r="L121" s="202"/>
      <c r="M121" s="202"/>
      <c r="N121" s="202"/>
      <c r="O121" s="202"/>
      <c r="P121" s="202"/>
      <c r="Q121" s="4"/>
      <c r="R121" s="4"/>
      <c r="S121" s="4"/>
      <c r="T121" s="4"/>
      <c r="U121" s="4"/>
      <c r="V121" s="4"/>
      <c r="W121" s="4"/>
      <c r="X121" s="4"/>
    </row>
    <row r="122" spans="1:24" s="203" customFormat="1" ht="15">
      <c r="A122" s="83"/>
      <c r="B122" s="20"/>
      <c r="C122" s="202"/>
      <c r="D122" s="202"/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4"/>
      <c r="R122" s="4"/>
      <c r="S122" s="4"/>
      <c r="T122" s="4"/>
      <c r="U122" s="4"/>
      <c r="V122" s="4"/>
      <c r="W122" s="4"/>
      <c r="X122" s="4"/>
    </row>
  </sheetData>
  <mergeCells count="1">
    <mergeCell ref="C2:P2"/>
  </mergeCells>
  <phoneticPr fontId="5" type="noConversion"/>
  <printOptions horizontalCentered="1" verticalCentered="1"/>
  <pageMargins left="0.78740157480314965" right="0.59055118110236227" top="0.94488188976377963" bottom="0.78740157480314965" header="0.51181102362204722" footer="0.51181102362204722"/>
  <pageSetup paperSize="9" scale="40" fitToHeight="2" orientation="landscape" r:id="rId1"/>
  <headerFooter alignWithMargins="0"/>
  <rowBreaks count="1" manualBreakCount="1">
    <brk id="35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S12"/>
  <sheetViews>
    <sheetView view="pageBreakPreview" zoomScaleNormal="75" zoomScaleSheetLayoutView="100" workbookViewId="0">
      <selection activeCell="B1" sqref="B1:J1"/>
    </sheetView>
  </sheetViews>
  <sheetFormatPr defaultColWidth="9.109375" defaultRowHeight="13.2"/>
  <cols>
    <col min="1" max="1" width="9.109375" style="1"/>
    <col min="2" max="2" width="51.109375" style="1" customWidth="1"/>
    <col min="3" max="4" width="18.109375" style="1" customWidth="1"/>
    <col min="5" max="5" width="19" style="1" customWidth="1"/>
    <col min="6" max="6" width="17.44140625" style="1" customWidth="1"/>
    <col min="7" max="7" width="19" style="1" customWidth="1"/>
    <col min="8" max="8" width="17.44140625" style="1" customWidth="1"/>
    <col min="9" max="16384" width="9.109375" style="1"/>
  </cols>
  <sheetData>
    <row r="1" spans="1:19">
      <c r="B1" s="215" t="s">
        <v>319</v>
      </c>
      <c r="C1" s="215"/>
      <c r="D1" s="215"/>
      <c r="E1" s="215"/>
      <c r="F1" s="215"/>
      <c r="G1" s="215"/>
      <c r="H1" s="215"/>
      <c r="I1" s="215"/>
      <c r="J1" s="215"/>
    </row>
    <row r="2" spans="1:19" ht="21">
      <c r="B2" s="209" t="s">
        <v>274</v>
      </c>
      <c r="E2" s="214"/>
      <c r="F2" s="214"/>
      <c r="G2" s="214"/>
      <c r="H2" s="214"/>
    </row>
    <row r="3" spans="1:19">
      <c r="D3" s="1" t="s">
        <v>77</v>
      </c>
    </row>
    <row r="4" spans="1:19" ht="52.8">
      <c r="B4" s="43" t="s">
        <v>0</v>
      </c>
      <c r="C4" s="44" t="s">
        <v>1</v>
      </c>
      <c r="D4" s="44" t="s">
        <v>72</v>
      </c>
      <c r="E4" s="44" t="s">
        <v>64</v>
      </c>
      <c r="F4" s="44" t="s">
        <v>65</v>
      </c>
      <c r="G4" s="44" t="s">
        <v>67</v>
      </c>
      <c r="H4" s="44" t="s">
        <v>68</v>
      </c>
    </row>
    <row r="5" spans="1:19" ht="14.4">
      <c r="B5" s="45" t="s">
        <v>5</v>
      </c>
      <c r="C5" s="46" t="s">
        <v>6</v>
      </c>
      <c r="D5" s="46" t="s">
        <v>7</v>
      </c>
      <c r="E5" s="46" t="s">
        <v>8</v>
      </c>
      <c r="F5" s="46" t="s">
        <v>74</v>
      </c>
      <c r="G5" s="46" t="s">
        <v>10</v>
      </c>
      <c r="H5" s="46" t="s">
        <v>11</v>
      </c>
    </row>
    <row r="6" spans="1:19" ht="16.8">
      <c r="A6" s="1">
        <v>1</v>
      </c>
      <c r="B6" s="47" t="s">
        <v>144</v>
      </c>
      <c r="C6" s="48">
        <v>90000000</v>
      </c>
      <c r="D6" s="48">
        <f>C6</f>
        <v>90000000</v>
      </c>
      <c r="E6" s="48">
        <f>C6</f>
        <v>90000000</v>
      </c>
      <c r="F6" s="48"/>
      <c r="G6" s="48">
        <f>D6</f>
        <v>90000000</v>
      </c>
      <c r="H6" s="48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6.8">
      <c r="A7" s="1">
        <v>2</v>
      </c>
      <c r="B7" s="47" t="s">
        <v>145</v>
      </c>
      <c r="C7" s="48">
        <v>30000000</v>
      </c>
      <c r="D7" s="48">
        <f t="shared" ref="D7:D11" si="0">C7</f>
        <v>30000000</v>
      </c>
      <c r="E7" s="48">
        <f t="shared" ref="E7:E11" si="1">C7</f>
        <v>30000000</v>
      </c>
      <c r="F7" s="48"/>
      <c r="G7" s="48">
        <f t="shared" ref="G7:G11" si="2">D7</f>
        <v>30000000</v>
      </c>
      <c r="H7" s="48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6.8">
      <c r="A8" s="1">
        <v>3</v>
      </c>
      <c r="B8" s="47" t="s">
        <v>146</v>
      </c>
      <c r="C8" s="48">
        <v>50000000</v>
      </c>
      <c r="D8" s="48">
        <f t="shared" si="0"/>
        <v>50000000</v>
      </c>
      <c r="E8" s="48">
        <f t="shared" si="1"/>
        <v>50000000</v>
      </c>
      <c r="F8" s="48"/>
      <c r="G8" s="48">
        <f t="shared" si="2"/>
        <v>50000000</v>
      </c>
      <c r="H8" s="48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6.8">
      <c r="A9" s="1">
        <v>4</v>
      </c>
      <c r="B9" s="47" t="s">
        <v>127</v>
      </c>
      <c r="C9" s="48">
        <v>0</v>
      </c>
      <c r="D9" s="48">
        <f t="shared" si="0"/>
        <v>0</v>
      </c>
      <c r="E9" s="48">
        <f t="shared" si="1"/>
        <v>0</v>
      </c>
      <c r="F9" s="48"/>
      <c r="G9" s="48">
        <f t="shared" si="2"/>
        <v>0</v>
      </c>
      <c r="H9" s="48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6.8">
      <c r="A10" s="1">
        <v>5</v>
      </c>
      <c r="B10" s="47" t="s">
        <v>148</v>
      </c>
      <c r="C10" s="48">
        <v>32000000</v>
      </c>
      <c r="D10" s="48">
        <f t="shared" si="0"/>
        <v>32000000</v>
      </c>
      <c r="E10" s="48">
        <f t="shared" si="1"/>
        <v>32000000</v>
      </c>
      <c r="F10" s="48"/>
      <c r="G10" s="48">
        <f t="shared" si="2"/>
        <v>32000000</v>
      </c>
      <c r="H10" s="48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7.15" customHeight="1">
      <c r="A11" s="1">
        <v>6</v>
      </c>
      <c r="B11" s="47" t="s">
        <v>149</v>
      </c>
      <c r="C11" s="48">
        <v>2000000</v>
      </c>
      <c r="D11" s="48">
        <f t="shared" si="0"/>
        <v>2000000</v>
      </c>
      <c r="E11" s="48">
        <f t="shared" si="1"/>
        <v>2000000</v>
      </c>
      <c r="F11" s="48"/>
      <c r="G11" s="48">
        <f t="shared" si="2"/>
        <v>2000000</v>
      </c>
      <c r="H11" s="48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5.6">
      <c r="A12" s="1">
        <v>7</v>
      </c>
      <c r="B12" s="49" t="s">
        <v>73</v>
      </c>
      <c r="C12" s="50">
        <f>SUM(C6:C11)</f>
        <v>204000000</v>
      </c>
      <c r="D12" s="50">
        <f>SUM(D6:D11)</f>
        <v>204000000</v>
      </c>
      <c r="E12" s="50">
        <f t="shared" ref="E12:H12" si="3">SUM(E6:E11)</f>
        <v>204000000</v>
      </c>
      <c r="F12" s="50">
        <f t="shared" si="3"/>
        <v>0</v>
      </c>
      <c r="G12" s="50">
        <f t="shared" si="3"/>
        <v>204000000</v>
      </c>
      <c r="H12" s="50">
        <f t="shared" si="3"/>
        <v>0</v>
      </c>
    </row>
  </sheetData>
  <mergeCells count="2">
    <mergeCell ref="E2:H2"/>
    <mergeCell ref="B1:J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AB29"/>
  <sheetViews>
    <sheetView view="pageBreakPreview" zoomScale="60" zoomScaleNormal="75" workbookViewId="0">
      <selection activeCell="A3" sqref="A3:J3"/>
    </sheetView>
  </sheetViews>
  <sheetFormatPr defaultColWidth="9.109375" defaultRowHeight="13.2"/>
  <cols>
    <col min="1" max="1" width="9.109375" style="1" customWidth="1"/>
    <col min="2" max="2" width="71.44140625" style="1" customWidth="1"/>
    <col min="3" max="3" width="18.88671875" style="1" customWidth="1"/>
    <col min="4" max="6" width="19.33203125" style="1" customWidth="1"/>
    <col min="7" max="7" width="21.88671875" style="1" customWidth="1"/>
    <col min="8" max="8" width="21" style="1" customWidth="1"/>
    <col min="9" max="9" width="19.6640625" style="1" customWidth="1"/>
    <col min="10" max="10" width="21" style="1" customWidth="1"/>
    <col min="11" max="16384" width="9.109375" style="1"/>
  </cols>
  <sheetData>
    <row r="3" spans="1:28">
      <c r="A3" s="216" t="s">
        <v>320</v>
      </c>
      <c r="B3" s="216"/>
      <c r="C3" s="216"/>
      <c r="D3" s="216"/>
      <c r="E3" s="216"/>
      <c r="F3" s="216"/>
      <c r="G3" s="216"/>
      <c r="H3" s="216"/>
      <c r="I3" s="216"/>
      <c r="J3" s="216"/>
    </row>
    <row r="4" spans="1:28" ht="21">
      <c r="B4" s="209" t="s">
        <v>275</v>
      </c>
      <c r="G4" s="217"/>
      <c r="H4" s="217"/>
      <c r="I4" s="217"/>
      <c r="J4" s="217"/>
    </row>
    <row r="5" spans="1:28">
      <c r="I5" s="1" t="s">
        <v>77</v>
      </c>
    </row>
    <row r="6" spans="1:28" ht="55.2">
      <c r="B6" s="52" t="s">
        <v>0</v>
      </c>
      <c r="C6" s="46" t="s">
        <v>1</v>
      </c>
      <c r="D6" s="46" t="s">
        <v>60</v>
      </c>
      <c r="E6" s="46" t="s">
        <v>241</v>
      </c>
      <c r="F6" s="46" t="s">
        <v>242</v>
      </c>
      <c r="G6" s="53" t="s">
        <v>64</v>
      </c>
      <c r="H6" s="53" t="s">
        <v>65</v>
      </c>
      <c r="I6" s="53" t="s">
        <v>67</v>
      </c>
      <c r="J6" s="53" t="s">
        <v>68</v>
      </c>
      <c r="L6" s="3"/>
    </row>
    <row r="7" spans="1:28" ht="13.8">
      <c r="B7" s="46" t="s">
        <v>5</v>
      </c>
      <c r="C7" s="46" t="s">
        <v>6</v>
      </c>
      <c r="D7" s="46" t="s">
        <v>7</v>
      </c>
      <c r="E7" s="46" t="s">
        <v>8</v>
      </c>
      <c r="F7" s="46" t="s">
        <v>74</v>
      </c>
      <c r="G7" s="46" t="s">
        <v>10</v>
      </c>
      <c r="H7" s="46" t="s">
        <v>11</v>
      </c>
      <c r="I7" s="46" t="s">
        <v>12</v>
      </c>
      <c r="J7" s="46" t="s">
        <v>13</v>
      </c>
    </row>
    <row r="8" spans="1:28" ht="16.8">
      <c r="A8" s="1">
        <v>1</v>
      </c>
      <c r="B8" s="66" t="s">
        <v>243</v>
      </c>
      <c r="C8" s="54"/>
      <c r="D8" s="54"/>
      <c r="E8" s="54"/>
      <c r="F8" s="54"/>
      <c r="G8" s="55">
        <f t="shared" ref="G8:G13" si="0">C8</f>
        <v>0</v>
      </c>
      <c r="H8" s="55"/>
      <c r="I8" s="55">
        <f>D8+F8</f>
        <v>0</v>
      </c>
      <c r="J8" s="55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</row>
    <row r="9" spans="1:28" ht="16.8">
      <c r="A9" s="1">
        <v>2</v>
      </c>
      <c r="B9" s="65" t="s">
        <v>142</v>
      </c>
      <c r="C9" s="54">
        <v>9600000</v>
      </c>
      <c r="D9" s="54">
        <f>C9</f>
        <v>9600000</v>
      </c>
      <c r="E9" s="54"/>
      <c r="F9" s="54"/>
      <c r="G9" s="55">
        <f t="shared" si="0"/>
        <v>9600000</v>
      </c>
      <c r="H9" s="55"/>
      <c r="I9" s="55">
        <f t="shared" ref="I9:I13" si="1">D9+F9</f>
        <v>9600000</v>
      </c>
      <c r="J9" s="55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</row>
    <row r="10" spans="1:28" ht="26.4">
      <c r="A10" s="1">
        <v>3</v>
      </c>
      <c r="B10" s="66" t="s">
        <v>250</v>
      </c>
      <c r="C10" s="55">
        <v>0</v>
      </c>
      <c r="D10" s="54">
        <f t="shared" ref="D10:D13" si="2">C10</f>
        <v>0</v>
      </c>
      <c r="E10" s="55"/>
      <c r="F10" s="55"/>
      <c r="G10" s="55">
        <f t="shared" si="0"/>
        <v>0</v>
      </c>
      <c r="H10" s="55"/>
      <c r="I10" s="55">
        <f>D10+F10</f>
        <v>0</v>
      </c>
      <c r="J10" s="55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6.8">
      <c r="A11" s="1">
        <v>4</v>
      </c>
      <c r="B11" s="65" t="s">
        <v>143</v>
      </c>
      <c r="C11" s="54">
        <f>7060000+800000+1200000</f>
        <v>9060000</v>
      </c>
      <c r="D11" s="54">
        <f t="shared" si="2"/>
        <v>9060000</v>
      </c>
      <c r="E11" s="54"/>
      <c r="F11" s="54"/>
      <c r="G11" s="55">
        <f t="shared" si="0"/>
        <v>9060000</v>
      </c>
      <c r="H11" s="55"/>
      <c r="I11" s="55">
        <f t="shared" si="1"/>
        <v>9060000</v>
      </c>
      <c r="J11" s="55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</row>
    <row r="12" spans="1:28" ht="16.8">
      <c r="A12" s="1">
        <v>5</v>
      </c>
      <c r="B12" s="66" t="s">
        <v>244</v>
      </c>
      <c r="C12" s="54">
        <v>1270000</v>
      </c>
      <c r="D12" s="54">
        <f t="shared" si="2"/>
        <v>1270000</v>
      </c>
      <c r="E12" s="54"/>
      <c r="F12" s="54"/>
      <c r="G12" s="55">
        <f t="shared" si="0"/>
        <v>1270000</v>
      </c>
      <c r="H12" s="55"/>
      <c r="I12" s="55">
        <f t="shared" si="1"/>
        <v>1270000</v>
      </c>
      <c r="J12" s="55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</row>
    <row r="13" spans="1:28" ht="16.8">
      <c r="A13" s="1">
        <v>6</v>
      </c>
      <c r="B13" s="66" t="s">
        <v>245</v>
      </c>
      <c r="C13" s="54"/>
      <c r="D13" s="54">
        <f t="shared" si="2"/>
        <v>0</v>
      </c>
      <c r="E13" s="54"/>
      <c r="F13" s="54"/>
      <c r="G13" s="55">
        <f t="shared" si="0"/>
        <v>0</v>
      </c>
      <c r="H13" s="55"/>
      <c r="I13" s="55">
        <f t="shared" si="1"/>
        <v>0</v>
      </c>
      <c r="J13" s="55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</row>
    <row r="14" spans="1:28" ht="17.399999999999999">
      <c r="A14" s="1">
        <v>7</v>
      </c>
      <c r="B14" s="49" t="s">
        <v>246</v>
      </c>
      <c r="C14" s="57">
        <f>SUM(C8:C13)</f>
        <v>19930000</v>
      </c>
      <c r="D14" s="57">
        <f>SUM(D8:D13)</f>
        <v>19930000</v>
      </c>
      <c r="E14" s="57">
        <f t="shared" ref="E14:F14" si="3">SUM(E8:E13)</f>
        <v>0</v>
      </c>
      <c r="F14" s="57">
        <f t="shared" si="3"/>
        <v>0</v>
      </c>
      <c r="G14" s="57">
        <f>SUM(G8:G13)</f>
        <v>19930000</v>
      </c>
      <c r="H14" s="57">
        <f>SUM(H8:H11)</f>
        <v>0</v>
      </c>
      <c r="I14" s="57">
        <f>SUM(I8:I13)</f>
        <v>19930000</v>
      </c>
      <c r="J14" s="57">
        <f>SUM(J8:J11)</f>
        <v>0</v>
      </c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9"/>
      <c r="Y14" s="59"/>
      <c r="Z14" s="60"/>
      <c r="AA14" s="60"/>
      <c r="AB14" s="60"/>
    </row>
    <row r="15" spans="1:28" ht="16.8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8" spans="1:28" ht="55.2">
      <c r="B18" s="52" t="s">
        <v>0</v>
      </c>
      <c r="C18" s="46" t="s">
        <v>1</v>
      </c>
      <c r="D18" s="46" t="s">
        <v>60</v>
      </c>
      <c r="E18" s="46" t="s">
        <v>241</v>
      </c>
      <c r="F18" s="46" t="s">
        <v>242</v>
      </c>
      <c r="G18" s="53" t="s">
        <v>64</v>
      </c>
      <c r="H18" s="53" t="s">
        <v>65</v>
      </c>
      <c r="I18" s="53" t="s">
        <v>67</v>
      </c>
      <c r="J18" s="53" t="s">
        <v>68</v>
      </c>
    </row>
    <row r="19" spans="1:28" ht="13.8">
      <c r="B19" s="46" t="s">
        <v>5</v>
      </c>
      <c r="C19" s="46" t="s">
        <v>6</v>
      </c>
      <c r="D19" s="46" t="s">
        <v>7</v>
      </c>
      <c r="E19" s="46" t="s">
        <v>8</v>
      </c>
      <c r="F19" s="46" t="s">
        <v>74</v>
      </c>
      <c r="G19" s="46" t="s">
        <v>10</v>
      </c>
      <c r="H19" s="46" t="s">
        <v>11</v>
      </c>
      <c r="I19" s="46" t="s">
        <v>12</v>
      </c>
      <c r="J19" s="46" t="s">
        <v>13</v>
      </c>
    </row>
    <row r="20" spans="1:28" ht="16.8">
      <c r="A20" s="1">
        <v>1</v>
      </c>
      <c r="B20" s="205" t="s">
        <v>247</v>
      </c>
      <c r="C20" s="61">
        <v>19672000</v>
      </c>
      <c r="D20" s="61">
        <f>C20</f>
        <v>19672000</v>
      </c>
      <c r="E20" s="46"/>
      <c r="F20" s="46"/>
      <c r="G20" s="206">
        <f>C20+E20</f>
        <v>19672000</v>
      </c>
      <c r="H20" s="46"/>
      <c r="I20" s="206">
        <f>D20+F20</f>
        <v>19672000</v>
      </c>
      <c r="J20" s="46"/>
    </row>
    <row r="21" spans="1:28" ht="16.8">
      <c r="A21" s="1">
        <v>2</v>
      </c>
      <c r="B21" s="205" t="s">
        <v>276</v>
      </c>
      <c r="C21" s="61">
        <v>242500000</v>
      </c>
      <c r="D21" s="61">
        <f t="shared" ref="D21:D26" si="4">C21</f>
        <v>242500000</v>
      </c>
      <c r="E21" s="61"/>
      <c r="F21" s="61"/>
      <c r="G21" s="206">
        <f t="shared" ref="G21:G26" si="5">C21+E21</f>
        <v>242500000</v>
      </c>
      <c r="H21" s="55"/>
      <c r="I21" s="206">
        <f t="shared" ref="I21:I26" si="6">D21+F21</f>
        <v>242500000</v>
      </c>
      <c r="J21" s="55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</row>
    <row r="22" spans="1:28" ht="16.8">
      <c r="A22" s="1">
        <v>3</v>
      </c>
      <c r="B22" s="205" t="s">
        <v>277</v>
      </c>
      <c r="C22" s="61">
        <v>30000000</v>
      </c>
      <c r="D22" s="61">
        <f t="shared" si="4"/>
        <v>30000000</v>
      </c>
      <c r="E22" s="61"/>
      <c r="F22" s="61"/>
      <c r="G22" s="206">
        <f t="shared" si="5"/>
        <v>30000000</v>
      </c>
      <c r="H22" s="55"/>
      <c r="I22" s="206">
        <f t="shared" si="6"/>
        <v>30000000</v>
      </c>
      <c r="J22" s="55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</row>
    <row r="23" spans="1:28" ht="16.8">
      <c r="A23" s="1">
        <v>4</v>
      </c>
      <c r="B23" s="205" t="s">
        <v>278</v>
      </c>
      <c r="C23" s="61">
        <v>20000000</v>
      </c>
      <c r="D23" s="61">
        <f t="shared" si="4"/>
        <v>20000000</v>
      </c>
      <c r="E23" s="61"/>
      <c r="F23" s="61"/>
      <c r="G23" s="206">
        <f t="shared" si="5"/>
        <v>20000000</v>
      </c>
      <c r="H23" s="55"/>
      <c r="I23" s="206">
        <f t="shared" si="6"/>
        <v>20000000</v>
      </c>
      <c r="J23" s="55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</row>
    <row r="24" spans="1:28" ht="16.8">
      <c r="A24" s="1">
        <v>5</v>
      </c>
      <c r="B24" s="205"/>
      <c r="C24" s="61">
        <v>0</v>
      </c>
      <c r="D24" s="61">
        <f t="shared" si="4"/>
        <v>0</v>
      </c>
      <c r="E24" s="61"/>
      <c r="F24" s="61"/>
      <c r="G24" s="206">
        <f t="shared" si="5"/>
        <v>0</v>
      </c>
      <c r="H24" s="55"/>
      <c r="I24" s="206">
        <f t="shared" si="6"/>
        <v>0</v>
      </c>
      <c r="J24" s="55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</row>
    <row r="25" spans="1:28" ht="16.8">
      <c r="A25" s="1">
        <v>6</v>
      </c>
      <c r="B25" s="205"/>
      <c r="C25" s="61">
        <v>0</v>
      </c>
      <c r="D25" s="61">
        <f t="shared" si="4"/>
        <v>0</v>
      </c>
      <c r="E25" s="61"/>
      <c r="F25" s="61"/>
      <c r="G25" s="206">
        <f t="shared" si="5"/>
        <v>0</v>
      </c>
      <c r="H25" s="55"/>
      <c r="I25" s="206">
        <f t="shared" si="6"/>
        <v>0</v>
      </c>
      <c r="J25" s="55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</row>
    <row r="26" spans="1:28" ht="16.8">
      <c r="A26" s="1">
        <v>7</v>
      </c>
      <c r="B26" s="205"/>
      <c r="C26" s="61">
        <v>0</v>
      </c>
      <c r="D26" s="61">
        <f t="shared" si="4"/>
        <v>0</v>
      </c>
      <c r="E26" s="61"/>
      <c r="F26" s="61"/>
      <c r="G26" s="206">
        <f t="shared" si="5"/>
        <v>0</v>
      </c>
      <c r="H26" s="55"/>
      <c r="I26" s="206">
        <f t="shared" si="6"/>
        <v>0</v>
      </c>
      <c r="J26" s="55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</row>
    <row r="27" spans="1:28" ht="17.399999999999999">
      <c r="A27" s="1">
        <v>8</v>
      </c>
      <c r="B27" s="49" t="s">
        <v>248</v>
      </c>
      <c r="C27" s="57">
        <f>SUM(C20:C26)</f>
        <v>312172000</v>
      </c>
      <c r="D27" s="57">
        <f>SUM(D20:D26)</f>
        <v>312172000</v>
      </c>
      <c r="E27" s="57">
        <f t="shared" ref="E27:J27" si="7">SUM(E20:E26)</f>
        <v>0</v>
      </c>
      <c r="F27" s="57">
        <f t="shared" si="7"/>
        <v>0</v>
      </c>
      <c r="G27" s="57">
        <f t="shared" si="7"/>
        <v>312172000</v>
      </c>
      <c r="H27" s="57">
        <f t="shared" si="7"/>
        <v>0</v>
      </c>
      <c r="I27" s="57">
        <f t="shared" si="7"/>
        <v>312172000</v>
      </c>
      <c r="J27" s="57">
        <f t="shared" si="7"/>
        <v>0</v>
      </c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9"/>
      <c r="Y27" s="59"/>
      <c r="Z27" s="60"/>
      <c r="AA27" s="60"/>
      <c r="AB27" s="60"/>
    </row>
    <row r="29" spans="1:28" ht="17.399999999999999">
      <c r="B29" s="63" t="s">
        <v>75</v>
      </c>
      <c r="C29" s="64">
        <f t="shared" ref="C29:J29" si="8">C27+C14</f>
        <v>332102000</v>
      </c>
      <c r="D29" s="64">
        <f t="shared" si="8"/>
        <v>332102000</v>
      </c>
      <c r="E29" s="64">
        <f t="shared" si="8"/>
        <v>0</v>
      </c>
      <c r="F29" s="64">
        <f t="shared" si="8"/>
        <v>0</v>
      </c>
      <c r="G29" s="64">
        <f t="shared" si="8"/>
        <v>332102000</v>
      </c>
      <c r="H29" s="64">
        <f t="shared" si="8"/>
        <v>0</v>
      </c>
      <c r="I29" s="64">
        <f>I27+I14</f>
        <v>332102000</v>
      </c>
      <c r="J29" s="64">
        <f t="shared" si="8"/>
        <v>0</v>
      </c>
    </row>
  </sheetData>
  <mergeCells count="2">
    <mergeCell ref="A3:J3"/>
    <mergeCell ref="G4:J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X26"/>
  <sheetViews>
    <sheetView view="pageBreakPreview" zoomScaleNormal="75" zoomScaleSheetLayoutView="100" workbookViewId="0">
      <selection activeCell="B1" sqref="B1:F1"/>
    </sheetView>
  </sheetViews>
  <sheetFormatPr defaultColWidth="9.109375" defaultRowHeight="13.2"/>
  <cols>
    <col min="1" max="1" width="9.109375" style="1" customWidth="1"/>
    <col min="2" max="2" width="71.44140625" style="1" customWidth="1"/>
    <col min="3" max="3" width="18.88671875" style="1" customWidth="1"/>
    <col min="4" max="4" width="23.44140625" style="68" customWidth="1"/>
    <col min="5" max="5" width="21.88671875" style="1" customWidth="1"/>
    <col min="6" max="6" width="19.6640625" style="1" customWidth="1"/>
    <col min="7" max="16384" width="9.109375" style="1"/>
  </cols>
  <sheetData>
    <row r="1" spans="1:24">
      <c r="B1" s="216" t="s">
        <v>321</v>
      </c>
      <c r="C1" s="216"/>
      <c r="D1" s="216"/>
      <c r="E1" s="216"/>
      <c r="F1" s="216"/>
    </row>
    <row r="2" spans="1:24">
      <c r="B2" s="214"/>
      <c r="C2" s="214"/>
      <c r="D2" s="214"/>
      <c r="E2" s="214"/>
      <c r="F2" s="214"/>
      <c r="G2" s="67"/>
    </row>
    <row r="3" spans="1:24" ht="21">
      <c r="B3" s="209" t="s">
        <v>279</v>
      </c>
    </row>
    <row r="4" spans="1:24">
      <c r="F4" s="1" t="s">
        <v>77</v>
      </c>
    </row>
    <row r="5" spans="1:24" ht="55.2">
      <c r="B5" s="52" t="s">
        <v>0</v>
      </c>
      <c r="C5" s="46" t="s">
        <v>1</v>
      </c>
      <c r="D5" s="69" t="s">
        <v>60</v>
      </c>
      <c r="E5" s="53" t="s">
        <v>64</v>
      </c>
      <c r="F5" s="53" t="s">
        <v>67</v>
      </c>
      <c r="H5" s="3"/>
    </row>
    <row r="6" spans="1:24" ht="13.8">
      <c r="B6" s="46" t="s">
        <v>5</v>
      </c>
      <c r="C6" s="46" t="s">
        <v>6</v>
      </c>
      <c r="D6" s="69" t="s">
        <v>7</v>
      </c>
      <c r="E6" s="46" t="s">
        <v>8</v>
      </c>
      <c r="F6" s="46" t="s">
        <v>9</v>
      </c>
    </row>
    <row r="7" spans="1:24" ht="16.8">
      <c r="A7" s="1">
        <v>1</v>
      </c>
      <c r="B7" s="7" t="s">
        <v>76</v>
      </c>
      <c r="C7" s="54">
        <v>43909045</v>
      </c>
      <c r="D7" s="54"/>
      <c r="E7" s="55">
        <f>C7</f>
        <v>43909045</v>
      </c>
      <c r="F7" s="55">
        <f>D7</f>
        <v>0</v>
      </c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</row>
    <row r="8" spans="1:24" ht="16.8">
      <c r="A8" s="1">
        <v>2</v>
      </c>
      <c r="B8" s="7" t="s">
        <v>78</v>
      </c>
      <c r="C8" s="54">
        <v>30375075</v>
      </c>
      <c r="D8" s="54"/>
      <c r="E8" s="55">
        <f t="shared" ref="E8:E19" si="0">C8</f>
        <v>30375075</v>
      </c>
      <c r="F8" s="55">
        <f t="shared" ref="F8:F14" si="1">D8</f>
        <v>0</v>
      </c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</row>
    <row r="9" spans="1:24" ht="16.8">
      <c r="A9" s="1">
        <v>3</v>
      </c>
      <c r="B9" s="7" t="s">
        <v>79</v>
      </c>
      <c r="C9" s="55">
        <v>8000000</v>
      </c>
      <c r="D9" s="55"/>
      <c r="E9" s="55">
        <f t="shared" si="0"/>
        <v>8000000</v>
      </c>
      <c r="F9" s="55">
        <f t="shared" si="1"/>
        <v>0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6.8">
      <c r="A10" s="1">
        <v>4</v>
      </c>
      <c r="B10" s="7" t="s">
        <v>83</v>
      </c>
      <c r="C10" s="54"/>
      <c r="D10" s="54"/>
      <c r="E10" s="55">
        <f>C10</f>
        <v>0</v>
      </c>
      <c r="F10" s="55">
        <f>D10</f>
        <v>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6.8">
      <c r="A11" s="1">
        <v>5</v>
      </c>
      <c r="B11" s="7" t="s">
        <v>132</v>
      </c>
      <c r="C11" s="54">
        <v>135150</v>
      </c>
      <c r="D11" s="54"/>
      <c r="E11" s="55">
        <f>C11</f>
        <v>135150</v>
      </c>
      <c r="F11" s="55">
        <f>D11</f>
        <v>0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6.8">
      <c r="A12" s="1">
        <v>6</v>
      </c>
      <c r="B12" s="7" t="s">
        <v>207</v>
      </c>
      <c r="C12" s="54"/>
      <c r="D12" s="54"/>
      <c r="E12" s="55">
        <f t="shared" si="0"/>
        <v>0</v>
      </c>
      <c r="F12" s="55">
        <f t="shared" si="1"/>
        <v>0</v>
      </c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</row>
    <row r="13" spans="1:24" ht="33.6" customHeight="1">
      <c r="A13" s="1">
        <v>7</v>
      </c>
      <c r="B13" s="9" t="s">
        <v>129</v>
      </c>
      <c r="C13" s="57">
        <f>SUM(C7:C12)</f>
        <v>82419270</v>
      </c>
      <c r="D13" s="57">
        <f>SUM(D7:D12)</f>
        <v>0</v>
      </c>
      <c r="E13" s="57">
        <f t="shared" si="0"/>
        <v>82419270</v>
      </c>
      <c r="F13" s="57">
        <f t="shared" si="1"/>
        <v>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27.6">
      <c r="A14" s="1">
        <v>8</v>
      </c>
      <c r="B14" s="9" t="s">
        <v>130</v>
      </c>
      <c r="C14" s="57">
        <v>52944750</v>
      </c>
      <c r="D14" s="57"/>
      <c r="E14" s="57">
        <f t="shared" si="0"/>
        <v>52944750</v>
      </c>
      <c r="F14" s="57">
        <f t="shared" si="1"/>
        <v>0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6.8">
      <c r="A15" s="1">
        <v>9</v>
      </c>
      <c r="B15" s="7" t="s">
        <v>131</v>
      </c>
      <c r="C15" s="55">
        <v>3729550</v>
      </c>
      <c r="D15" s="55"/>
      <c r="E15" s="55">
        <f t="shared" si="0"/>
        <v>3729550</v>
      </c>
      <c r="F15" s="55">
        <f t="shared" ref="F15:F24" si="2">D15</f>
        <v>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6.8">
      <c r="A16" s="1">
        <v>10</v>
      </c>
      <c r="B16" s="7" t="s">
        <v>128</v>
      </c>
      <c r="C16" s="55">
        <v>6523000</v>
      </c>
      <c r="D16" s="54"/>
      <c r="E16" s="55">
        <f t="shared" si="0"/>
        <v>6523000</v>
      </c>
      <c r="F16" s="55">
        <f t="shared" si="2"/>
        <v>0</v>
      </c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</row>
    <row r="17" spans="1:24" ht="16.8">
      <c r="A17" s="1">
        <v>11</v>
      </c>
      <c r="B17" s="7" t="s">
        <v>199</v>
      </c>
      <c r="C17" s="54">
        <v>10200000</v>
      </c>
      <c r="D17" s="54"/>
      <c r="E17" s="55">
        <f t="shared" si="0"/>
        <v>10200000</v>
      </c>
      <c r="F17" s="55">
        <f t="shared" si="2"/>
        <v>0</v>
      </c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</row>
    <row r="18" spans="1:24" ht="16.8">
      <c r="A18" s="1">
        <v>12</v>
      </c>
      <c r="B18" s="7" t="s">
        <v>280</v>
      </c>
      <c r="C18" s="54">
        <v>2130000</v>
      </c>
      <c r="D18" s="54"/>
      <c r="E18" s="55">
        <f t="shared" si="0"/>
        <v>2130000</v>
      </c>
      <c r="F18" s="55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</row>
    <row r="19" spans="1:24" ht="16.8">
      <c r="A19" s="1">
        <v>13</v>
      </c>
      <c r="B19" s="7" t="s">
        <v>208</v>
      </c>
      <c r="C19" s="54">
        <v>2285000</v>
      </c>
      <c r="D19" s="54"/>
      <c r="E19" s="55">
        <f t="shared" si="0"/>
        <v>2285000</v>
      </c>
      <c r="F19" s="55">
        <f t="shared" si="2"/>
        <v>0</v>
      </c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</row>
    <row r="20" spans="1:24" ht="27.6">
      <c r="A20" s="1">
        <v>14</v>
      </c>
      <c r="B20" s="9" t="s">
        <v>80</v>
      </c>
      <c r="C20" s="57">
        <f>SUM(C15:C19)</f>
        <v>24867550</v>
      </c>
      <c r="D20" s="57">
        <f>SUM(D15:D19)</f>
        <v>0</v>
      </c>
      <c r="E20" s="57">
        <f t="shared" ref="E20:F20" si="3">SUM(E15:E19)</f>
        <v>24867550</v>
      </c>
      <c r="F20" s="57">
        <f t="shared" si="3"/>
        <v>0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6.8">
      <c r="A21" s="1">
        <v>15</v>
      </c>
      <c r="B21" s="7" t="s">
        <v>281</v>
      </c>
      <c r="C21" s="54">
        <v>7894033</v>
      </c>
      <c r="D21" s="54"/>
      <c r="E21" s="55">
        <f>C21</f>
        <v>7894033</v>
      </c>
      <c r="F21" s="55">
        <f>D21</f>
        <v>0</v>
      </c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</row>
    <row r="22" spans="1:24" ht="30" customHeight="1">
      <c r="A22" s="1">
        <v>16</v>
      </c>
      <c r="B22" s="9" t="s">
        <v>282</v>
      </c>
      <c r="C22" s="57">
        <f>C21</f>
        <v>7894033</v>
      </c>
      <c r="D22" s="57"/>
      <c r="E22" s="57">
        <f>C22</f>
        <v>7894033</v>
      </c>
      <c r="F22" s="57">
        <v>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6.8">
      <c r="A23" s="1">
        <v>17</v>
      </c>
      <c r="B23" s="7" t="s">
        <v>81</v>
      </c>
      <c r="C23" s="55">
        <v>4490177</v>
      </c>
      <c r="D23" s="55"/>
      <c r="E23" s="55">
        <f>C23</f>
        <v>4490177</v>
      </c>
      <c r="F23" s="55">
        <f t="shared" si="2"/>
        <v>0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27.6">
      <c r="A24" s="1">
        <v>18</v>
      </c>
      <c r="B24" s="9" t="s">
        <v>82</v>
      </c>
      <c r="C24" s="57">
        <f>C23</f>
        <v>4490177</v>
      </c>
      <c r="D24" s="57">
        <f>D23</f>
        <v>0</v>
      </c>
      <c r="E24" s="57">
        <f>C24</f>
        <v>4490177</v>
      </c>
      <c r="F24" s="57">
        <f t="shared" si="2"/>
        <v>0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7.399999999999999">
      <c r="A25" s="1">
        <v>19</v>
      </c>
      <c r="B25" s="49" t="s">
        <v>133</v>
      </c>
      <c r="C25" s="57">
        <f>C13+C14+C20+C22+C24</f>
        <v>172615780</v>
      </c>
      <c r="D25" s="57">
        <f t="shared" ref="D25:F25" si="4">D13+D14+D20+D22+D24</f>
        <v>0</v>
      </c>
      <c r="E25" s="57">
        <f t="shared" si="4"/>
        <v>172615780</v>
      </c>
      <c r="F25" s="57">
        <f t="shared" si="4"/>
        <v>0</v>
      </c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9"/>
      <c r="U25" s="59"/>
      <c r="V25" s="60"/>
      <c r="W25" s="60"/>
      <c r="X25" s="60"/>
    </row>
    <row r="26" spans="1:24">
      <c r="D26" s="1"/>
    </row>
  </sheetData>
  <mergeCells count="2">
    <mergeCell ref="B1:F1"/>
    <mergeCell ref="B2:F2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2"/>
  <sheetViews>
    <sheetView view="pageBreakPreview" zoomScaleSheetLayoutView="100" workbookViewId="0">
      <selection activeCell="F26" sqref="F26"/>
    </sheetView>
  </sheetViews>
  <sheetFormatPr defaultColWidth="9.109375" defaultRowHeight="13.2"/>
  <cols>
    <col min="1" max="1" width="9.109375" style="1" customWidth="1"/>
    <col min="2" max="2" width="35.88671875" style="1" customWidth="1"/>
    <col min="3" max="3" width="17.33203125" style="1" customWidth="1"/>
    <col min="4" max="4" width="18" style="68" customWidth="1"/>
    <col min="5" max="5" width="19.88671875" style="1" customWidth="1"/>
    <col min="6" max="6" width="20" style="1" customWidth="1"/>
    <col min="7" max="7" width="37.5546875" style="75" customWidth="1"/>
    <col min="8" max="8" width="12.88671875" style="1" customWidth="1"/>
    <col min="9" max="9" width="13.5546875" style="1" customWidth="1"/>
    <col min="10" max="10" width="20.6640625" style="1" customWidth="1"/>
    <col min="11" max="11" width="18" style="1" customWidth="1"/>
    <col min="12" max="16384" width="9.109375" style="1"/>
  </cols>
  <sheetData>
    <row r="1" spans="1:8">
      <c r="B1" s="3"/>
      <c r="C1" s="3"/>
      <c r="D1" s="71"/>
      <c r="E1" s="3"/>
      <c r="F1" s="3"/>
      <c r="G1" s="22"/>
      <c r="H1" s="3"/>
    </row>
    <row r="2" spans="1:8">
      <c r="B2" s="218" t="s">
        <v>322</v>
      </c>
      <c r="C2" s="218"/>
      <c r="D2" s="218"/>
      <c r="E2" s="218"/>
      <c r="F2" s="218"/>
      <c r="G2" s="22"/>
      <c r="H2" s="3"/>
    </row>
    <row r="3" spans="1:8">
      <c r="B3" s="214"/>
      <c r="C3" s="214"/>
      <c r="D3" s="214"/>
      <c r="E3" s="214"/>
      <c r="F3" s="214"/>
      <c r="G3" s="67"/>
      <c r="H3" s="67"/>
    </row>
    <row r="4" spans="1:8" ht="21">
      <c r="B4" s="209" t="s">
        <v>286</v>
      </c>
      <c r="C4" s="3"/>
      <c r="E4" s="3"/>
      <c r="F4" s="3"/>
      <c r="G4" s="22"/>
      <c r="H4" s="3"/>
    </row>
    <row r="5" spans="1:8">
      <c r="B5" s="3"/>
      <c r="C5" s="3"/>
      <c r="E5" s="3"/>
      <c r="F5" s="3" t="s">
        <v>77</v>
      </c>
      <c r="G5" s="22"/>
      <c r="H5" s="3"/>
    </row>
    <row r="6" spans="1:8" ht="26.4">
      <c r="B6" s="72" t="s">
        <v>0</v>
      </c>
      <c r="C6" s="73" t="s">
        <v>86</v>
      </c>
      <c r="D6" s="74" t="s">
        <v>87</v>
      </c>
      <c r="E6" s="73" t="s">
        <v>88</v>
      </c>
      <c r="F6" s="73" t="s">
        <v>89</v>
      </c>
    </row>
    <row r="7" spans="1:8">
      <c r="B7" s="76" t="s">
        <v>5</v>
      </c>
      <c r="C7" s="76" t="s">
        <v>6</v>
      </c>
      <c r="D7" s="77" t="s">
        <v>7</v>
      </c>
      <c r="E7" s="76" t="s">
        <v>8</v>
      </c>
      <c r="F7" s="76" t="s">
        <v>9</v>
      </c>
    </row>
    <row r="8" spans="1:8" ht="50.25" customHeight="1">
      <c r="A8" s="1">
        <v>1</v>
      </c>
      <c r="B8" s="196" t="s">
        <v>209</v>
      </c>
      <c r="C8" s="79">
        <v>750000000</v>
      </c>
      <c r="D8" s="79">
        <v>750000000</v>
      </c>
      <c r="E8" s="79">
        <f>D8-C8</f>
        <v>0</v>
      </c>
      <c r="F8" s="80" t="s">
        <v>283</v>
      </c>
    </row>
    <row r="9" spans="1:8" ht="50.25" customHeight="1">
      <c r="A9" s="1">
        <v>2</v>
      </c>
      <c r="B9" s="167" t="s">
        <v>284</v>
      </c>
      <c r="C9" s="79">
        <v>242942500</v>
      </c>
      <c r="D9" s="79">
        <f>C9</f>
        <v>242942500</v>
      </c>
      <c r="E9" s="79">
        <f>D9-C9</f>
        <v>0</v>
      </c>
      <c r="F9" s="80" t="s">
        <v>285</v>
      </c>
    </row>
    <row r="10" spans="1:8">
      <c r="A10" s="1">
        <v>3</v>
      </c>
      <c r="B10" s="78" t="s">
        <v>85</v>
      </c>
      <c r="C10" s="81">
        <f>SUM(C8:C9)</f>
        <v>992942500</v>
      </c>
      <c r="D10" s="81">
        <f t="shared" ref="D10:E10" si="0">SUM(D8:D9)</f>
        <v>992942500</v>
      </c>
      <c r="E10" s="81">
        <f t="shared" si="0"/>
        <v>0</v>
      </c>
      <c r="F10" s="81"/>
    </row>
    <row r="12" spans="1:8">
      <c r="C12" s="75"/>
      <c r="E12" s="82"/>
    </row>
  </sheetData>
  <mergeCells count="2">
    <mergeCell ref="B2:F2"/>
    <mergeCell ref="B3:F3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76"/>
  <sheetViews>
    <sheetView view="pageBreakPreview" zoomScale="60" zoomScaleNormal="60" workbookViewId="0">
      <selection activeCell="B1" sqref="B1:N1"/>
    </sheetView>
  </sheetViews>
  <sheetFormatPr defaultColWidth="9.109375" defaultRowHeight="13.2"/>
  <cols>
    <col min="1" max="1" width="9.109375" style="1" customWidth="1"/>
    <col min="2" max="2" width="45.44140625" style="1" customWidth="1"/>
    <col min="3" max="3" width="22.109375" style="83" customWidth="1"/>
    <col min="4" max="4" width="22.44140625" style="83" customWidth="1"/>
    <col min="5" max="5" width="20.33203125" style="83" customWidth="1"/>
    <col min="6" max="6" width="19.6640625" style="83" customWidth="1"/>
    <col min="7" max="7" width="18.44140625" style="83" customWidth="1"/>
    <col min="8" max="8" width="18.109375" style="83" customWidth="1"/>
    <col min="9" max="9" width="21.33203125" style="83" customWidth="1"/>
    <col min="10" max="10" width="21.6640625" style="83" customWidth="1"/>
    <col min="11" max="11" width="22.44140625" style="83" customWidth="1"/>
    <col min="12" max="12" width="18.109375" style="83" customWidth="1"/>
    <col min="13" max="13" width="21.44140625" style="83" customWidth="1"/>
    <col min="14" max="14" width="18.109375" style="83" customWidth="1"/>
    <col min="15" max="16384" width="9.109375" style="1"/>
  </cols>
  <sheetData>
    <row r="1" spans="1:16">
      <c r="B1" s="218" t="s">
        <v>323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</row>
    <row r="2" spans="1:16" ht="21">
      <c r="B2" s="209" t="s">
        <v>287</v>
      </c>
      <c r="J2" s="216"/>
      <c r="K2" s="216"/>
      <c r="L2" s="216"/>
      <c r="M2" s="216"/>
      <c r="N2" s="216"/>
    </row>
    <row r="3" spans="1:16" hidden="1"/>
    <row r="4" spans="1:16" ht="20.399999999999999">
      <c r="B4" s="42"/>
      <c r="J4" s="216"/>
      <c r="K4" s="216"/>
      <c r="L4" s="216"/>
      <c r="M4" s="216"/>
      <c r="N4" s="216"/>
    </row>
    <row r="6" spans="1:16">
      <c r="B6" s="16" t="s">
        <v>90</v>
      </c>
      <c r="M6" s="1" t="s">
        <v>77</v>
      </c>
    </row>
    <row r="7" spans="1:16" ht="55.2">
      <c r="B7" s="84" t="s">
        <v>0</v>
      </c>
      <c r="C7" s="46" t="s">
        <v>1</v>
      </c>
      <c r="D7" s="46" t="s">
        <v>72</v>
      </c>
      <c r="E7" s="46" t="s">
        <v>2</v>
      </c>
      <c r="F7" s="46" t="s">
        <v>96</v>
      </c>
      <c r="G7" s="46" t="s">
        <v>66</v>
      </c>
      <c r="H7" s="46" t="s">
        <v>97</v>
      </c>
      <c r="I7" s="53" t="s">
        <v>3</v>
      </c>
      <c r="J7" s="53" t="s">
        <v>4</v>
      </c>
      <c r="K7" s="53" t="s">
        <v>64</v>
      </c>
      <c r="L7" s="53" t="s">
        <v>65</v>
      </c>
      <c r="M7" s="53" t="s">
        <v>67</v>
      </c>
      <c r="N7" s="53" t="s">
        <v>68</v>
      </c>
      <c r="P7" s="3"/>
    </row>
    <row r="8" spans="1:16" ht="15">
      <c r="B8" s="85" t="s">
        <v>5</v>
      </c>
      <c r="C8" s="85" t="s">
        <v>6</v>
      </c>
      <c r="D8" s="85" t="s">
        <v>7</v>
      </c>
      <c r="E8" s="85" t="s">
        <v>8</v>
      </c>
      <c r="F8" s="85" t="s">
        <v>9</v>
      </c>
      <c r="G8" s="85" t="s">
        <v>10</v>
      </c>
      <c r="H8" s="85" t="s">
        <v>11</v>
      </c>
      <c r="I8" s="85" t="s">
        <v>12</v>
      </c>
      <c r="J8" s="85" t="s">
        <v>13</v>
      </c>
      <c r="K8" s="85" t="s">
        <v>14</v>
      </c>
      <c r="L8" s="85" t="s">
        <v>15</v>
      </c>
      <c r="M8" s="85" t="s">
        <v>16</v>
      </c>
      <c r="N8" s="85" t="s">
        <v>195</v>
      </c>
    </row>
    <row r="9" spans="1:16" ht="34.799999999999997">
      <c r="A9" s="1">
        <v>1</v>
      </c>
      <c r="B9" s="187" t="s">
        <v>289</v>
      </c>
      <c r="C9" s="186">
        <f>1800000</f>
        <v>1800000</v>
      </c>
      <c r="D9" s="186">
        <f>1800000</f>
        <v>1800000</v>
      </c>
      <c r="E9" s="102"/>
      <c r="F9" s="102"/>
      <c r="G9" s="102"/>
      <c r="H9" s="102"/>
      <c r="I9" s="102">
        <f t="shared" ref="I9:I20" si="0">C9+E9+G9</f>
        <v>1800000</v>
      </c>
      <c r="J9" s="102">
        <f t="shared" ref="I9:J23" si="1">D9+F9+H9</f>
        <v>1800000</v>
      </c>
      <c r="K9" s="102">
        <f t="shared" ref="K9:K29" si="2">C9+E9+G9</f>
        <v>1800000</v>
      </c>
      <c r="L9" s="102"/>
      <c r="M9" s="102">
        <f t="shared" ref="M9:M29" si="3">D9+F9+H9</f>
        <v>1800000</v>
      </c>
      <c r="N9" s="102"/>
    </row>
    <row r="10" spans="1:16" ht="34.799999999999997">
      <c r="A10" s="1">
        <v>2</v>
      </c>
      <c r="B10" s="187" t="s">
        <v>290</v>
      </c>
      <c r="C10" s="186">
        <v>30000000</v>
      </c>
      <c r="D10" s="186">
        <v>30000000</v>
      </c>
      <c r="E10" s="102"/>
      <c r="F10" s="102"/>
      <c r="G10" s="102"/>
      <c r="H10" s="102"/>
      <c r="I10" s="102">
        <f t="shared" si="0"/>
        <v>30000000</v>
      </c>
      <c r="J10" s="102">
        <f t="shared" si="1"/>
        <v>30000000</v>
      </c>
      <c r="K10" s="102">
        <f t="shared" si="2"/>
        <v>30000000</v>
      </c>
      <c r="L10" s="102"/>
      <c r="M10" s="102">
        <f t="shared" si="3"/>
        <v>30000000</v>
      </c>
      <c r="N10" s="102"/>
    </row>
    <row r="11" spans="1:16" ht="36.75" customHeight="1">
      <c r="A11" s="1">
        <v>3</v>
      </c>
      <c r="B11" s="187" t="s">
        <v>291</v>
      </c>
      <c r="C11" s="186">
        <v>1000000</v>
      </c>
      <c r="D11" s="186">
        <v>1000000</v>
      </c>
      <c r="E11" s="102"/>
      <c r="F11" s="102"/>
      <c r="G11" s="102"/>
      <c r="H11" s="102"/>
      <c r="I11" s="102">
        <f t="shared" si="0"/>
        <v>1000000</v>
      </c>
      <c r="J11" s="102">
        <f t="shared" si="1"/>
        <v>1000000</v>
      </c>
      <c r="K11" s="102">
        <f t="shared" si="2"/>
        <v>1000000</v>
      </c>
      <c r="L11" s="102"/>
      <c r="M11" s="102">
        <f t="shared" si="3"/>
        <v>1000000</v>
      </c>
      <c r="N11" s="102"/>
    </row>
    <row r="12" spans="1:16" ht="36.75" customHeight="1">
      <c r="A12" s="1">
        <v>4</v>
      </c>
      <c r="B12" s="187" t="s">
        <v>292</v>
      </c>
      <c r="C12" s="186">
        <f>20000000/1.27</f>
        <v>15748031.496062992</v>
      </c>
      <c r="D12" s="186">
        <f>20000000/1.27</f>
        <v>15748031.496062992</v>
      </c>
      <c r="E12" s="102"/>
      <c r="F12" s="102"/>
      <c r="G12" s="102"/>
      <c r="H12" s="102"/>
      <c r="I12" s="102">
        <f t="shared" si="0"/>
        <v>15748031.496062992</v>
      </c>
      <c r="J12" s="102">
        <f t="shared" si="1"/>
        <v>15748031.496062992</v>
      </c>
      <c r="K12" s="102">
        <f t="shared" si="2"/>
        <v>15748031.496062992</v>
      </c>
      <c r="L12" s="102"/>
      <c r="M12" s="102">
        <f t="shared" si="3"/>
        <v>15748031.496062992</v>
      </c>
      <c r="N12" s="102"/>
    </row>
    <row r="13" spans="1:16" ht="36.75" customHeight="1">
      <c r="A13" s="1">
        <v>5</v>
      </c>
      <c r="B13" s="185" t="s">
        <v>295</v>
      </c>
      <c r="C13" s="186">
        <f>14000000/1.27</f>
        <v>11023622.047244094</v>
      </c>
      <c r="D13" s="186">
        <f>14000000/1.27</f>
        <v>11023622.047244094</v>
      </c>
      <c r="E13" s="102"/>
      <c r="F13" s="102"/>
      <c r="G13" s="102"/>
      <c r="H13" s="102"/>
      <c r="I13" s="102">
        <f t="shared" si="0"/>
        <v>11023622.047244094</v>
      </c>
      <c r="J13" s="102">
        <f t="shared" si="1"/>
        <v>11023622.047244094</v>
      </c>
      <c r="K13" s="102">
        <f t="shared" si="2"/>
        <v>11023622.047244094</v>
      </c>
      <c r="L13" s="102"/>
      <c r="M13" s="102">
        <f t="shared" si="3"/>
        <v>11023622.047244094</v>
      </c>
      <c r="N13" s="102"/>
    </row>
    <row r="14" spans="1:16" ht="36.75" customHeight="1">
      <c r="A14" s="1">
        <v>6</v>
      </c>
      <c r="B14" s="185" t="s">
        <v>296</v>
      </c>
      <c r="C14" s="186">
        <f>3500000/1.27</f>
        <v>2755905.5118110236</v>
      </c>
      <c r="D14" s="186">
        <f>3500000/1.27</f>
        <v>2755905.5118110236</v>
      </c>
      <c r="E14" s="102"/>
      <c r="F14" s="102"/>
      <c r="G14" s="102"/>
      <c r="H14" s="102"/>
      <c r="I14" s="102">
        <f t="shared" si="0"/>
        <v>2755905.5118110236</v>
      </c>
      <c r="J14" s="102">
        <f t="shared" si="1"/>
        <v>2755905.5118110236</v>
      </c>
      <c r="K14" s="102">
        <f t="shared" si="2"/>
        <v>2755905.5118110236</v>
      </c>
      <c r="L14" s="102"/>
      <c r="M14" s="102">
        <f t="shared" si="3"/>
        <v>2755905.5118110236</v>
      </c>
      <c r="N14" s="102"/>
    </row>
    <row r="15" spans="1:16" ht="36.75" customHeight="1">
      <c r="A15" s="1">
        <v>7</v>
      </c>
      <c r="B15" s="185" t="s">
        <v>297</v>
      </c>
      <c r="C15" s="186">
        <f>2000000/1.27</f>
        <v>1574803.1496062991</v>
      </c>
      <c r="D15" s="186">
        <f>2000000/1.27</f>
        <v>1574803.1496062991</v>
      </c>
      <c r="E15" s="102"/>
      <c r="F15" s="102"/>
      <c r="G15" s="102"/>
      <c r="H15" s="102"/>
      <c r="I15" s="102">
        <f t="shared" si="0"/>
        <v>1574803.1496062991</v>
      </c>
      <c r="J15" s="102">
        <f t="shared" si="1"/>
        <v>1574803.1496062991</v>
      </c>
      <c r="K15" s="102">
        <f t="shared" si="2"/>
        <v>1574803.1496062991</v>
      </c>
      <c r="L15" s="102"/>
      <c r="M15" s="102">
        <f t="shared" si="3"/>
        <v>1574803.1496062991</v>
      </c>
      <c r="N15" s="102"/>
    </row>
    <row r="16" spans="1:16" ht="36.75" customHeight="1">
      <c r="A16" s="1">
        <v>8</v>
      </c>
      <c r="B16" s="187" t="s">
        <v>298</v>
      </c>
      <c r="C16" s="186">
        <f>12000000/1.27</f>
        <v>9448818.8976377957</v>
      </c>
      <c r="D16" s="186">
        <f>12000000/1.27</f>
        <v>9448818.8976377957</v>
      </c>
      <c r="E16" s="102"/>
      <c r="F16" s="102"/>
      <c r="G16" s="102"/>
      <c r="H16" s="102"/>
      <c r="I16" s="102">
        <f t="shared" si="0"/>
        <v>9448818.8976377957</v>
      </c>
      <c r="J16" s="102">
        <f t="shared" si="1"/>
        <v>9448818.8976377957</v>
      </c>
      <c r="K16" s="102">
        <f t="shared" si="2"/>
        <v>9448818.8976377957</v>
      </c>
      <c r="L16" s="102"/>
      <c r="M16" s="102">
        <f t="shared" si="3"/>
        <v>9448818.8976377957</v>
      </c>
      <c r="N16" s="102"/>
    </row>
    <row r="17" spans="1:14" ht="36.75" customHeight="1">
      <c r="A17" s="1">
        <v>9</v>
      </c>
      <c r="B17" s="187" t="s">
        <v>299</v>
      </c>
      <c r="C17" s="186">
        <f>12000000/1.27</f>
        <v>9448818.8976377957</v>
      </c>
      <c r="D17" s="186">
        <f>12000000/1.27</f>
        <v>9448818.8976377957</v>
      </c>
      <c r="E17" s="102"/>
      <c r="F17" s="102"/>
      <c r="G17" s="102"/>
      <c r="H17" s="102"/>
      <c r="I17" s="102">
        <f t="shared" si="0"/>
        <v>9448818.8976377957</v>
      </c>
      <c r="J17" s="102">
        <f t="shared" si="1"/>
        <v>9448818.8976377957</v>
      </c>
      <c r="K17" s="102">
        <f t="shared" si="2"/>
        <v>9448818.8976377957</v>
      </c>
      <c r="L17" s="102"/>
      <c r="M17" s="102">
        <f t="shared" si="3"/>
        <v>9448818.8976377957</v>
      </c>
      <c r="N17" s="102"/>
    </row>
    <row r="18" spans="1:14" ht="36.75" customHeight="1">
      <c r="A18" s="1">
        <v>10</v>
      </c>
      <c r="B18" s="187" t="s">
        <v>300</v>
      </c>
      <c r="C18" s="186">
        <f>2000000/1.27</f>
        <v>1574803.1496062991</v>
      </c>
      <c r="D18" s="186">
        <f>2000000/1.27</f>
        <v>1574803.1496062991</v>
      </c>
      <c r="E18" s="102"/>
      <c r="F18" s="102"/>
      <c r="G18" s="102"/>
      <c r="H18" s="102"/>
      <c r="I18" s="102">
        <f t="shared" si="0"/>
        <v>1574803.1496062991</v>
      </c>
      <c r="J18" s="102">
        <f t="shared" si="1"/>
        <v>1574803.1496062991</v>
      </c>
      <c r="K18" s="102">
        <f t="shared" si="2"/>
        <v>1574803.1496062991</v>
      </c>
      <c r="L18" s="102"/>
      <c r="M18" s="102">
        <f t="shared" si="3"/>
        <v>1574803.1496062991</v>
      </c>
      <c r="N18" s="102"/>
    </row>
    <row r="19" spans="1:14" ht="17.399999999999999">
      <c r="A19" s="1">
        <v>11</v>
      </c>
      <c r="B19" s="198" t="s">
        <v>301</v>
      </c>
      <c r="C19" s="199">
        <f>(242500000-800000)/1.27</f>
        <v>190314960.62992126</v>
      </c>
      <c r="D19" s="199">
        <f>(242500000-800000)/1.27</f>
        <v>190314960.62992126</v>
      </c>
      <c r="E19" s="102"/>
      <c r="F19" s="102"/>
      <c r="G19" s="102"/>
      <c r="H19" s="102"/>
      <c r="I19" s="102">
        <f t="shared" si="0"/>
        <v>190314960.62992126</v>
      </c>
      <c r="J19" s="102">
        <f t="shared" si="1"/>
        <v>190314960.62992126</v>
      </c>
      <c r="K19" s="102">
        <f t="shared" si="2"/>
        <v>190314960.62992126</v>
      </c>
      <c r="L19" s="102"/>
      <c r="M19" s="102">
        <f t="shared" si="3"/>
        <v>190314960.62992126</v>
      </c>
      <c r="N19" s="102"/>
    </row>
    <row r="20" spans="1:14" ht="17.399999999999999">
      <c r="A20" s="1">
        <v>12</v>
      </c>
      <c r="B20" s="198" t="s">
        <v>212</v>
      </c>
      <c r="C20" s="199">
        <f>70946111/1.27+45000000/1.27</f>
        <v>91296150.393700778</v>
      </c>
      <c r="D20" s="199">
        <f>C20</f>
        <v>91296150.393700778</v>
      </c>
      <c r="E20" s="186"/>
      <c r="F20" s="186"/>
      <c r="G20" s="102"/>
      <c r="H20" s="102"/>
      <c r="I20" s="102">
        <f t="shared" si="0"/>
        <v>91296150.393700778</v>
      </c>
      <c r="J20" s="102">
        <f t="shared" si="1"/>
        <v>91296150.393700778</v>
      </c>
      <c r="K20" s="102">
        <f t="shared" si="2"/>
        <v>91296150.393700778</v>
      </c>
      <c r="L20" s="102"/>
      <c r="M20" s="102">
        <f t="shared" si="3"/>
        <v>91296150.393700778</v>
      </c>
      <c r="N20" s="102"/>
    </row>
    <row r="21" spans="1:14" ht="17.399999999999999">
      <c r="A21" s="1">
        <v>13</v>
      </c>
      <c r="B21" s="187" t="s">
        <v>302</v>
      </c>
      <c r="C21" s="186"/>
      <c r="D21" s="186"/>
      <c r="E21" s="186">
        <v>157480</v>
      </c>
      <c r="F21" s="186">
        <v>157480</v>
      </c>
      <c r="G21" s="102"/>
      <c r="H21" s="102"/>
      <c r="I21" s="102">
        <f t="shared" si="1"/>
        <v>157480</v>
      </c>
      <c r="J21" s="102">
        <f t="shared" si="1"/>
        <v>157480</v>
      </c>
      <c r="K21" s="102">
        <f t="shared" si="2"/>
        <v>157480</v>
      </c>
      <c r="L21" s="102"/>
      <c r="M21" s="102">
        <f t="shared" si="3"/>
        <v>157480</v>
      </c>
      <c r="N21" s="102"/>
    </row>
    <row r="22" spans="1:14" ht="17.399999999999999">
      <c r="A22" s="1">
        <v>14</v>
      </c>
      <c r="B22" s="187" t="s">
        <v>303</v>
      </c>
      <c r="C22" s="186"/>
      <c r="D22" s="186"/>
      <c r="E22" s="186"/>
      <c r="F22" s="186"/>
      <c r="G22" s="102">
        <v>236220</v>
      </c>
      <c r="H22" s="102">
        <v>236220</v>
      </c>
      <c r="I22" s="102">
        <f t="shared" si="1"/>
        <v>236220</v>
      </c>
      <c r="J22" s="102">
        <f t="shared" si="1"/>
        <v>236220</v>
      </c>
      <c r="K22" s="102">
        <f t="shared" si="2"/>
        <v>236220</v>
      </c>
      <c r="L22" s="102"/>
      <c r="M22" s="102">
        <f t="shared" si="3"/>
        <v>236220</v>
      </c>
      <c r="N22" s="102"/>
    </row>
    <row r="23" spans="1:14" ht="17.399999999999999">
      <c r="A23" s="1">
        <v>15</v>
      </c>
      <c r="B23" s="185" t="s">
        <v>304</v>
      </c>
      <c r="C23" s="186"/>
      <c r="D23" s="186"/>
      <c r="E23" s="102"/>
      <c r="F23" s="102"/>
      <c r="G23" s="186">
        <v>629922</v>
      </c>
      <c r="H23" s="186">
        <v>629922</v>
      </c>
      <c r="I23" s="102">
        <f t="shared" si="1"/>
        <v>629922</v>
      </c>
      <c r="J23" s="102">
        <f t="shared" si="1"/>
        <v>629922</v>
      </c>
      <c r="K23" s="102">
        <f t="shared" si="2"/>
        <v>629922</v>
      </c>
      <c r="L23" s="102"/>
      <c r="M23" s="102">
        <f t="shared" si="3"/>
        <v>629922</v>
      </c>
      <c r="N23" s="102"/>
    </row>
    <row r="24" spans="1:14" ht="17.399999999999999">
      <c r="A24" s="1">
        <v>16</v>
      </c>
      <c r="B24" s="187"/>
      <c r="C24" s="186"/>
      <c r="D24" s="186"/>
      <c r="E24" s="102"/>
      <c r="F24" s="102"/>
      <c r="G24" s="186"/>
      <c r="H24" s="186"/>
      <c r="I24" s="102">
        <f t="shared" ref="I24:J29" si="4">C24+E24+G24</f>
        <v>0</v>
      </c>
      <c r="J24" s="102">
        <f t="shared" si="4"/>
        <v>0</v>
      </c>
      <c r="K24" s="102">
        <f t="shared" si="2"/>
        <v>0</v>
      </c>
      <c r="L24" s="102"/>
      <c r="M24" s="102">
        <f t="shared" si="3"/>
        <v>0</v>
      </c>
      <c r="N24" s="102"/>
    </row>
    <row r="25" spans="1:14" ht="17.399999999999999">
      <c r="A25" s="1">
        <v>17</v>
      </c>
      <c r="B25" s="187"/>
      <c r="C25" s="186"/>
      <c r="D25" s="186"/>
      <c r="E25" s="102"/>
      <c r="F25" s="102"/>
      <c r="G25" s="102"/>
      <c r="H25" s="102"/>
      <c r="I25" s="102">
        <f t="shared" si="4"/>
        <v>0</v>
      </c>
      <c r="J25" s="102">
        <f t="shared" si="4"/>
        <v>0</v>
      </c>
      <c r="K25" s="102">
        <f t="shared" si="2"/>
        <v>0</v>
      </c>
      <c r="L25" s="102"/>
      <c r="M25" s="102">
        <f t="shared" si="3"/>
        <v>0</v>
      </c>
      <c r="N25" s="102"/>
    </row>
    <row r="26" spans="1:14" ht="17.399999999999999">
      <c r="A26" s="1">
        <v>18</v>
      </c>
      <c r="B26" s="187"/>
      <c r="C26" s="186"/>
      <c r="D26" s="186"/>
      <c r="E26" s="102"/>
      <c r="F26" s="102"/>
      <c r="G26" s="102"/>
      <c r="H26" s="102"/>
      <c r="I26" s="102">
        <f t="shared" si="4"/>
        <v>0</v>
      </c>
      <c r="J26" s="102">
        <f t="shared" si="4"/>
        <v>0</v>
      </c>
      <c r="K26" s="102">
        <f t="shared" si="2"/>
        <v>0</v>
      </c>
      <c r="L26" s="102"/>
      <c r="M26" s="102">
        <f t="shared" si="3"/>
        <v>0</v>
      </c>
      <c r="N26" s="102"/>
    </row>
    <row r="27" spans="1:14" ht="17.399999999999999">
      <c r="A27" s="1">
        <v>19</v>
      </c>
      <c r="B27" s="187"/>
      <c r="C27" s="186"/>
      <c r="D27" s="186"/>
      <c r="E27" s="102"/>
      <c r="F27" s="102"/>
      <c r="G27" s="102"/>
      <c r="H27" s="102"/>
      <c r="I27" s="102">
        <f t="shared" si="4"/>
        <v>0</v>
      </c>
      <c r="J27" s="102">
        <f t="shared" si="4"/>
        <v>0</v>
      </c>
      <c r="K27" s="102">
        <f t="shared" si="2"/>
        <v>0</v>
      </c>
      <c r="L27" s="102"/>
      <c r="M27" s="102">
        <f t="shared" si="3"/>
        <v>0</v>
      </c>
      <c r="N27" s="102"/>
    </row>
    <row r="28" spans="1:14" ht="17.399999999999999">
      <c r="A28" s="1">
        <v>20</v>
      </c>
      <c r="B28" s="187"/>
      <c r="C28" s="193"/>
      <c r="D28" s="193"/>
      <c r="E28" s="102"/>
      <c r="F28" s="102"/>
      <c r="G28" s="102"/>
      <c r="H28" s="102"/>
      <c r="I28" s="102">
        <f t="shared" si="4"/>
        <v>0</v>
      </c>
      <c r="J28" s="102">
        <f t="shared" si="4"/>
        <v>0</v>
      </c>
      <c r="K28" s="102">
        <f t="shared" si="2"/>
        <v>0</v>
      </c>
      <c r="L28" s="102"/>
      <c r="M28" s="102">
        <f t="shared" si="3"/>
        <v>0</v>
      </c>
      <c r="N28" s="102"/>
    </row>
    <row r="29" spans="1:14" ht="17.399999999999999">
      <c r="A29" s="1">
        <v>21</v>
      </c>
      <c r="B29" s="194" t="s">
        <v>194</v>
      </c>
      <c r="C29" s="195">
        <f t="shared" ref="C29:H29" si="5">SUM(C9:C28)*0.27</f>
        <v>98816196.826771647</v>
      </c>
      <c r="D29" s="195">
        <f t="shared" si="5"/>
        <v>98816196.826771647</v>
      </c>
      <c r="E29" s="195">
        <f t="shared" si="5"/>
        <v>42519.600000000006</v>
      </c>
      <c r="F29" s="195">
        <f t="shared" si="5"/>
        <v>42519.600000000006</v>
      </c>
      <c r="G29" s="195">
        <f t="shared" si="5"/>
        <v>233858.34000000003</v>
      </c>
      <c r="H29" s="195">
        <f t="shared" si="5"/>
        <v>233858.34000000003</v>
      </c>
      <c r="I29" s="102">
        <f t="shared" si="4"/>
        <v>99092574.766771644</v>
      </c>
      <c r="J29" s="102">
        <f t="shared" si="4"/>
        <v>99092574.766771644</v>
      </c>
      <c r="K29" s="102">
        <f t="shared" si="2"/>
        <v>99092574.766771644</v>
      </c>
      <c r="L29" s="102"/>
      <c r="M29" s="102">
        <f t="shared" si="3"/>
        <v>99092574.766771644</v>
      </c>
      <c r="N29" s="102"/>
    </row>
    <row r="30" spans="1:14" ht="17.399999999999999">
      <c r="A30" s="1">
        <v>22</v>
      </c>
      <c r="B30" s="87" t="s">
        <v>85</v>
      </c>
      <c r="C30" s="103">
        <f t="shared" ref="C30:N30" si="6">SUM(C9:C29)</f>
        <v>464802111</v>
      </c>
      <c r="D30" s="103">
        <f t="shared" si="6"/>
        <v>464802111</v>
      </c>
      <c r="E30" s="103">
        <f t="shared" si="6"/>
        <v>199999.6</v>
      </c>
      <c r="F30" s="103">
        <f t="shared" si="6"/>
        <v>199999.6</v>
      </c>
      <c r="G30" s="103">
        <f t="shared" si="6"/>
        <v>1100000.3400000001</v>
      </c>
      <c r="H30" s="103">
        <f t="shared" si="6"/>
        <v>1100000.3400000001</v>
      </c>
      <c r="I30" s="103">
        <f t="shared" si="6"/>
        <v>466102110.93999994</v>
      </c>
      <c r="J30" s="103">
        <f t="shared" si="6"/>
        <v>466102110.93999994</v>
      </c>
      <c r="K30" s="103">
        <f t="shared" si="6"/>
        <v>466102110.93999994</v>
      </c>
      <c r="L30" s="103">
        <f t="shared" si="6"/>
        <v>0</v>
      </c>
      <c r="M30" s="103">
        <f t="shared" si="6"/>
        <v>466102110.93999994</v>
      </c>
      <c r="N30" s="103">
        <f t="shared" si="6"/>
        <v>0</v>
      </c>
    </row>
    <row r="31" spans="1:14" ht="17.399999999999999">
      <c r="B31" s="88"/>
      <c r="C31" s="200"/>
      <c r="D31" s="200"/>
      <c r="E31" s="200"/>
      <c r="F31" s="200"/>
      <c r="G31" s="200"/>
      <c r="H31" s="200"/>
      <c r="I31" s="200"/>
      <c r="J31" s="200"/>
      <c r="K31" s="200"/>
      <c r="L31" s="200"/>
      <c r="M31" s="200"/>
      <c r="N31" s="200"/>
    </row>
    <row r="32" spans="1:14" ht="17.399999999999999">
      <c r="B32" s="92" t="s">
        <v>91</v>
      </c>
    </row>
    <row r="33" spans="1:14" ht="55.2">
      <c r="B33" s="84" t="s">
        <v>0</v>
      </c>
      <c r="C33" s="46" t="s">
        <v>1</v>
      </c>
      <c r="D33" s="46" t="s">
        <v>72</v>
      </c>
      <c r="E33" s="46" t="s">
        <v>2</v>
      </c>
      <c r="F33" s="46" t="s">
        <v>96</v>
      </c>
      <c r="G33" s="46" t="s">
        <v>66</v>
      </c>
      <c r="H33" s="46" t="s">
        <v>97</v>
      </c>
      <c r="I33" s="53" t="s">
        <v>3</v>
      </c>
      <c r="J33" s="53" t="s">
        <v>4</v>
      </c>
      <c r="K33" s="53" t="s">
        <v>64</v>
      </c>
      <c r="L33" s="53" t="s">
        <v>65</v>
      </c>
      <c r="M33" s="53" t="s">
        <v>67</v>
      </c>
      <c r="N33" s="53" t="s">
        <v>68</v>
      </c>
    </row>
    <row r="34" spans="1:14" ht="15">
      <c r="B34" s="85" t="s">
        <v>5</v>
      </c>
      <c r="C34" s="85" t="s">
        <v>6</v>
      </c>
      <c r="D34" s="85" t="s">
        <v>7</v>
      </c>
      <c r="E34" s="85" t="s">
        <v>8</v>
      </c>
      <c r="F34" s="85" t="s">
        <v>9</v>
      </c>
      <c r="G34" s="85" t="s">
        <v>10</v>
      </c>
      <c r="H34" s="85" t="s">
        <v>11</v>
      </c>
      <c r="I34" s="85" t="s">
        <v>12</v>
      </c>
      <c r="J34" s="85" t="s">
        <v>13</v>
      </c>
      <c r="K34" s="85" t="s">
        <v>14</v>
      </c>
      <c r="L34" s="85" t="s">
        <v>15</v>
      </c>
      <c r="M34" s="85" t="s">
        <v>16</v>
      </c>
      <c r="N34" s="85" t="s">
        <v>195</v>
      </c>
    </row>
    <row r="35" spans="1:14" ht="17.399999999999999">
      <c r="A35" s="1">
        <v>1</v>
      </c>
      <c r="B35" s="187" t="s">
        <v>288</v>
      </c>
      <c r="C35" s="186">
        <v>16000000</v>
      </c>
      <c r="D35" s="186">
        <v>16000000</v>
      </c>
      <c r="E35" s="102"/>
      <c r="F35" s="102"/>
      <c r="G35" s="102"/>
      <c r="H35" s="102"/>
      <c r="I35" s="102">
        <f t="shared" ref="I35:J38" si="7">C35+E35+G35</f>
        <v>16000000</v>
      </c>
      <c r="J35" s="102">
        <f t="shared" si="7"/>
        <v>16000000</v>
      </c>
      <c r="K35" s="102">
        <f>C35+E35+G35</f>
        <v>16000000</v>
      </c>
      <c r="L35" s="102"/>
      <c r="M35" s="102">
        <f>D35+F35+H35</f>
        <v>16000000</v>
      </c>
      <c r="N35" s="102"/>
    </row>
    <row r="36" spans="1:14" ht="36.75" customHeight="1">
      <c r="A36" s="1">
        <v>2</v>
      </c>
      <c r="B36" s="187" t="s">
        <v>293</v>
      </c>
      <c r="C36" s="186">
        <f>3000000/1.27</f>
        <v>2362204.7244094489</v>
      </c>
      <c r="D36" s="186">
        <f>3000000/1.27</f>
        <v>2362204.7244094489</v>
      </c>
      <c r="E36" s="102"/>
      <c r="F36" s="102"/>
      <c r="G36" s="102"/>
      <c r="H36" s="102"/>
      <c r="I36" s="102">
        <f t="shared" si="7"/>
        <v>2362204.7244094489</v>
      </c>
      <c r="J36" s="102">
        <f t="shared" si="7"/>
        <v>2362204.7244094489</v>
      </c>
      <c r="K36" s="102">
        <f>C36+E36+G36</f>
        <v>2362204.7244094489</v>
      </c>
      <c r="L36" s="102"/>
      <c r="M36" s="102">
        <f>D36+F36+H36</f>
        <v>2362204.7244094489</v>
      </c>
      <c r="N36" s="102"/>
    </row>
    <row r="37" spans="1:14" ht="36.75" customHeight="1">
      <c r="A37" s="1">
        <v>3</v>
      </c>
      <c r="B37" s="187" t="s">
        <v>294</v>
      </c>
      <c r="C37" s="186">
        <f>1500000/1.27</f>
        <v>1181102.3622047245</v>
      </c>
      <c r="D37" s="186">
        <f>1500000/1.27</f>
        <v>1181102.3622047245</v>
      </c>
      <c r="E37" s="102"/>
      <c r="F37" s="102"/>
      <c r="G37" s="102"/>
      <c r="H37" s="102"/>
      <c r="I37" s="102">
        <f t="shared" si="7"/>
        <v>1181102.3622047245</v>
      </c>
      <c r="J37" s="102">
        <f t="shared" si="7"/>
        <v>1181102.3622047245</v>
      </c>
      <c r="K37" s="102">
        <f>C37+E37+G37</f>
        <v>1181102.3622047245</v>
      </c>
      <c r="L37" s="102"/>
      <c r="M37" s="102">
        <f>D37+F37+H37</f>
        <v>1181102.3622047245</v>
      </c>
      <c r="N37" s="102"/>
    </row>
    <row r="38" spans="1:14" ht="17.399999999999999">
      <c r="A38" s="1">
        <v>4</v>
      </c>
      <c r="B38" s="172" t="s">
        <v>194</v>
      </c>
      <c r="C38" s="188">
        <f>(C35+C36+C37)*0.27</f>
        <v>5276692.9133858271</v>
      </c>
      <c r="D38" s="188">
        <f>(D35+D36+D37)*0.27</f>
        <v>5276692.9133858271</v>
      </c>
      <c r="E38" s="86"/>
      <c r="F38" s="86"/>
      <c r="G38" s="86"/>
      <c r="H38" s="86"/>
      <c r="I38" s="102">
        <f t="shared" si="7"/>
        <v>5276692.9133858271</v>
      </c>
      <c r="J38" s="102">
        <f t="shared" si="7"/>
        <v>5276692.9133858271</v>
      </c>
      <c r="K38" s="102">
        <f>C38</f>
        <v>5276692.9133858271</v>
      </c>
      <c r="L38" s="102"/>
      <c r="M38" s="102">
        <f>D38</f>
        <v>5276692.9133858271</v>
      </c>
      <c r="N38" s="86"/>
    </row>
    <row r="39" spans="1:14" ht="17.399999999999999">
      <c r="A39" s="1">
        <v>5</v>
      </c>
      <c r="B39" s="87" t="s">
        <v>85</v>
      </c>
      <c r="C39" s="189">
        <f>SUM(C35:C38)</f>
        <v>24820000</v>
      </c>
      <c r="D39" s="189">
        <f>SUM(D35:D38)</f>
        <v>24820000</v>
      </c>
      <c r="E39" s="189">
        <f>SUM(E38:E38)</f>
        <v>0</v>
      </c>
      <c r="F39" s="189">
        <f>SUM(F38:F38)</f>
        <v>0</v>
      </c>
      <c r="G39" s="189">
        <f>SUM(G38:G38)</f>
        <v>0</v>
      </c>
      <c r="H39" s="189">
        <f>SUM(H38:H38)</f>
        <v>0</v>
      </c>
      <c r="I39" s="189">
        <f>SUM(I35:I38)</f>
        <v>24820000</v>
      </c>
      <c r="J39" s="189">
        <f>SUM(J35:J38)</f>
        <v>24820000</v>
      </c>
      <c r="K39" s="189">
        <f>SUM(K35:K38)</f>
        <v>24820000</v>
      </c>
      <c r="L39" s="189">
        <f>SUM(L38:L38)</f>
        <v>0</v>
      </c>
      <c r="M39" s="189">
        <f>SUM(M35:M38)</f>
        <v>24820000</v>
      </c>
      <c r="N39" s="189">
        <f>SUM(N38:N38)</f>
        <v>0</v>
      </c>
    </row>
    <row r="40" spans="1:14" ht="17.399999999999999">
      <c r="B40" s="89"/>
      <c r="C40" s="90"/>
      <c r="D40" s="91"/>
      <c r="E40" s="90"/>
      <c r="F40" s="90"/>
      <c r="G40" s="90"/>
      <c r="H40" s="90"/>
      <c r="I40" s="90"/>
      <c r="J40" s="90"/>
      <c r="K40" s="90"/>
      <c r="L40" s="90"/>
      <c r="M40" s="90"/>
      <c r="N40" s="90"/>
    </row>
    <row r="41" spans="1:14" ht="17.399999999999999">
      <c r="B41" s="95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</row>
    <row r="42" spans="1:14" ht="17.399999999999999">
      <c r="B42" s="93" t="s">
        <v>92</v>
      </c>
      <c r="C42" s="94">
        <f>C30+C39</f>
        <v>489622111</v>
      </c>
      <c r="D42" s="94">
        <f t="shared" ref="D42:N42" si="8">D30+D39</f>
        <v>489622111</v>
      </c>
      <c r="E42" s="94">
        <f t="shared" si="8"/>
        <v>199999.6</v>
      </c>
      <c r="F42" s="94">
        <f t="shared" si="8"/>
        <v>199999.6</v>
      </c>
      <c r="G42" s="94">
        <f t="shared" si="8"/>
        <v>1100000.3400000001</v>
      </c>
      <c r="H42" s="94">
        <f t="shared" si="8"/>
        <v>1100000.3400000001</v>
      </c>
      <c r="I42" s="94">
        <f t="shared" si="8"/>
        <v>490922110.93999994</v>
      </c>
      <c r="J42" s="94">
        <f t="shared" si="8"/>
        <v>490922110.93999994</v>
      </c>
      <c r="K42" s="94">
        <f t="shared" si="8"/>
        <v>490922110.93999994</v>
      </c>
      <c r="L42" s="94">
        <f t="shared" si="8"/>
        <v>0</v>
      </c>
      <c r="M42" s="94">
        <f t="shared" si="8"/>
        <v>490922110.93999994</v>
      </c>
      <c r="N42" s="94">
        <f t="shared" si="8"/>
        <v>0</v>
      </c>
    </row>
    <row r="43" spans="1:14" ht="17.399999999999999">
      <c r="B43" s="93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</row>
    <row r="44" spans="1:14">
      <c r="B44" s="219" t="s">
        <v>305</v>
      </c>
      <c r="C44" s="219"/>
      <c r="D44" s="219"/>
      <c r="E44" s="219"/>
      <c r="F44" s="219"/>
      <c r="G44" s="219"/>
      <c r="H44" s="219"/>
      <c r="I44" s="219"/>
    </row>
    <row r="46" spans="1:14" ht="45.6">
      <c r="B46" s="43" t="s">
        <v>0</v>
      </c>
      <c r="C46" s="97" t="s">
        <v>93</v>
      </c>
      <c r="D46" s="97" t="s">
        <v>94</v>
      </c>
      <c r="E46" s="97" t="s">
        <v>95</v>
      </c>
      <c r="F46" s="97" t="s">
        <v>95</v>
      </c>
      <c r="G46" s="97" t="s">
        <v>95</v>
      </c>
      <c r="H46" s="97" t="s">
        <v>95</v>
      </c>
      <c r="I46" s="97" t="s">
        <v>95</v>
      </c>
      <c r="J46" s="97" t="s">
        <v>95</v>
      </c>
      <c r="K46" s="1"/>
      <c r="L46" s="1"/>
      <c r="M46" s="1"/>
      <c r="N46" s="1"/>
    </row>
    <row r="47" spans="1:14">
      <c r="B47" s="98"/>
      <c r="C47" s="99"/>
      <c r="D47" s="99"/>
      <c r="E47" s="99"/>
      <c r="F47" s="99"/>
      <c r="G47" s="99"/>
      <c r="H47" s="99"/>
      <c r="I47" s="99"/>
      <c r="J47" s="99"/>
      <c r="K47" s="1"/>
      <c r="L47" s="1"/>
      <c r="M47" s="1"/>
      <c r="N47" s="1"/>
    </row>
    <row r="48" spans="1:14" ht="15.6">
      <c r="B48" s="100" t="s">
        <v>84</v>
      </c>
      <c r="C48" s="99"/>
      <c r="D48" s="99"/>
      <c r="E48" s="99"/>
      <c r="F48" s="99"/>
      <c r="G48" s="99"/>
      <c r="H48" s="99"/>
      <c r="I48" s="99"/>
      <c r="J48" s="99"/>
      <c r="K48" s="1"/>
      <c r="L48" s="1"/>
      <c r="M48" s="1"/>
      <c r="N48" s="1"/>
    </row>
    <row r="51" spans="2:14" ht="15">
      <c r="B51" s="101"/>
    </row>
    <row r="61" spans="2:14" ht="17.399999999999999">
      <c r="B61" s="95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</row>
    <row r="62" spans="2:14" ht="17.399999999999999">
      <c r="B62" s="95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</row>
    <row r="63" spans="2:14" ht="17.399999999999999">
      <c r="B63" s="95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</row>
    <row r="64" spans="2:14" ht="17.399999999999999">
      <c r="B64" s="95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</row>
    <row r="65" spans="2:14" ht="17.399999999999999">
      <c r="B65" s="95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</row>
    <row r="66" spans="2:14" ht="17.399999999999999">
      <c r="B66" s="95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</row>
    <row r="67" spans="2:14" ht="17.399999999999999">
      <c r="B67" s="95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</row>
    <row r="68" spans="2:14" ht="17.399999999999999">
      <c r="B68" s="89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</row>
    <row r="69" spans="2:14" ht="17.399999999999999">
      <c r="B69" s="89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</row>
    <row r="70" spans="2:14" ht="17.399999999999999">
      <c r="B70" s="89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</row>
    <row r="71" spans="2:14" ht="17.399999999999999">
      <c r="B71" s="89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</row>
    <row r="72" spans="2:14" ht="17.399999999999999">
      <c r="B72" s="89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</row>
    <row r="73" spans="2:14" ht="17.399999999999999">
      <c r="B73" s="89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</row>
    <row r="74" spans="2:14" ht="17.399999999999999">
      <c r="B74" s="89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</row>
    <row r="75" spans="2:14" ht="17.399999999999999">
      <c r="B75" s="89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</row>
    <row r="76" spans="2:14" ht="17.399999999999999">
      <c r="B76" s="89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</row>
  </sheetData>
  <mergeCells count="4">
    <mergeCell ref="B44:I44"/>
    <mergeCell ref="B1:N1"/>
    <mergeCell ref="J2:N2"/>
    <mergeCell ref="J4:N4"/>
  </mergeCells>
  <phoneticPr fontId="5" type="noConversion"/>
  <pageMargins left="0.47244094488188981" right="0.43307086614173229" top="0.45" bottom="0.42" header="0.31496062992125984" footer="0.31496062992125984"/>
  <pageSetup paperSize="9" scale="4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X34"/>
  <sheetViews>
    <sheetView view="pageBreakPreview" zoomScale="60" workbookViewId="0">
      <selection activeCell="B1" sqref="B1:H1"/>
    </sheetView>
  </sheetViews>
  <sheetFormatPr defaultColWidth="9.109375" defaultRowHeight="13.2"/>
  <cols>
    <col min="1" max="1" width="3.6640625" style="1" customWidth="1"/>
    <col min="2" max="2" width="73.109375" style="1" customWidth="1"/>
    <col min="3" max="4" width="17.88671875" style="1" customWidth="1"/>
    <col min="5" max="8" width="21.33203125" style="1" customWidth="1"/>
    <col min="9" max="16384" width="9.109375" style="1"/>
  </cols>
  <sheetData>
    <row r="1" spans="1:24">
      <c r="B1" s="216" t="s">
        <v>324</v>
      </c>
      <c r="C1" s="216"/>
      <c r="D1" s="216"/>
      <c r="E1" s="216"/>
      <c r="F1" s="216"/>
      <c r="G1" s="216"/>
      <c r="H1" s="216"/>
    </row>
    <row r="2" spans="1:24">
      <c r="B2" s="41"/>
      <c r="C2" s="41"/>
      <c r="D2" s="216"/>
      <c r="E2" s="216"/>
      <c r="F2" s="216"/>
      <c r="G2" s="216"/>
      <c r="H2" s="216"/>
    </row>
    <row r="3" spans="1:24" ht="20.399999999999999">
      <c r="B3" s="42" t="s">
        <v>252</v>
      </c>
    </row>
    <row r="4" spans="1:24" ht="20.399999999999999">
      <c r="B4" s="42"/>
      <c r="G4" s="1" t="s">
        <v>77</v>
      </c>
    </row>
    <row r="5" spans="1:24" ht="55.2">
      <c r="B5" s="52" t="s">
        <v>0</v>
      </c>
      <c r="C5" s="46" t="s">
        <v>1</v>
      </c>
      <c r="D5" s="46" t="s">
        <v>60</v>
      </c>
      <c r="E5" s="53" t="s">
        <v>64</v>
      </c>
      <c r="F5" s="53" t="s">
        <v>65</v>
      </c>
      <c r="G5" s="53" t="s">
        <v>67</v>
      </c>
      <c r="H5" s="53" t="s">
        <v>68</v>
      </c>
      <c r="J5" s="3"/>
    </row>
    <row r="6" spans="1:24" ht="13.8">
      <c r="B6" s="46" t="s">
        <v>5</v>
      </c>
      <c r="C6" s="46" t="s">
        <v>6</v>
      </c>
      <c r="D6" s="46" t="s">
        <v>7</v>
      </c>
      <c r="E6" s="46" t="s">
        <v>8</v>
      </c>
      <c r="F6" s="46" t="s">
        <v>74</v>
      </c>
      <c r="G6" s="46" t="s">
        <v>10</v>
      </c>
      <c r="H6" s="46" t="s">
        <v>11</v>
      </c>
    </row>
    <row r="7" spans="1:24" ht="30" customHeight="1">
      <c r="A7" s="1">
        <v>1</v>
      </c>
      <c r="B7" s="7" t="s">
        <v>306</v>
      </c>
      <c r="C7" s="55">
        <v>31500000</v>
      </c>
      <c r="D7" s="55">
        <f>C7</f>
        <v>31500000</v>
      </c>
      <c r="E7" s="57"/>
      <c r="F7" s="55">
        <f>C7</f>
        <v>31500000</v>
      </c>
      <c r="G7" s="55"/>
      <c r="H7" s="55">
        <f>D7</f>
        <v>31500000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6.8">
      <c r="A8" s="1">
        <v>2</v>
      </c>
      <c r="B8" s="7" t="s">
        <v>135</v>
      </c>
      <c r="C8" s="55">
        <v>1800000</v>
      </c>
      <c r="D8" s="55">
        <f t="shared" ref="D8:D11" si="0">C8</f>
        <v>1800000</v>
      </c>
      <c r="E8" s="57"/>
      <c r="F8" s="55">
        <f>C8</f>
        <v>1800000</v>
      </c>
      <c r="G8" s="55"/>
      <c r="H8" s="55">
        <f>D8</f>
        <v>1800000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39" customHeight="1">
      <c r="A9" s="1">
        <v>3</v>
      </c>
      <c r="B9" s="7" t="s">
        <v>136</v>
      </c>
      <c r="C9" s="55">
        <f>8500000+8500000+2000000</f>
        <v>19000000</v>
      </c>
      <c r="D9" s="55">
        <f t="shared" si="0"/>
        <v>19000000</v>
      </c>
      <c r="E9" s="57"/>
      <c r="F9" s="55">
        <f>C9</f>
        <v>19000000</v>
      </c>
      <c r="G9" s="55"/>
      <c r="H9" s="55">
        <f>D9</f>
        <v>19000000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6.8">
      <c r="A10" s="1">
        <v>4</v>
      </c>
      <c r="B10" s="7" t="s">
        <v>137</v>
      </c>
      <c r="C10" s="55"/>
      <c r="D10" s="55">
        <f t="shared" si="0"/>
        <v>0</v>
      </c>
      <c r="E10" s="57"/>
      <c r="F10" s="55">
        <f>C10</f>
        <v>0</v>
      </c>
      <c r="G10" s="55"/>
      <c r="H10" s="55">
        <f>D10</f>
        <v>0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6.8">
      <c r="A11" s="1">
        <v>5</v>
      </c>
      <c r="B11" s="7" t="s">
        <v>138</v>
      </c>
      <c r="C11" s="55"/>
      <c r="D11" s="55">
        <f t="shared" si="0"/>
        <v>0</v>
      </c>
      <c r="E11" s="57"/>
      <c r="F11" s="55">
        <f>C11</f>
        <v>0</v>
      </c>
      <c r="G11" s="55"/>
      <c r="H11" s="55">
        <f>D11</f>
        <v>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32.25" customHeight="1">
      <c r="A12" s="1">
        <v>6</v>
      </c>
      <c r="B12" s="49" t="s">
        <v>98</v>
      </c>
      <c r="C12" s="57">
        <f t="shared" ref="C12:H12" si="1">SUM(C7:C11)</f>
        <v>52300000</v>
      </c>
      <c r="D12" s="57">
        <f t="shared" ref="D12" si="2">SUM(D7:D11)</f>
        <v>52300000</v>
      </c>
      <c r="E12" s="57">
        <f t="shared" si="1"/>
        <v>0</v>
      </c>
      <c r="F12" s="57">
        <f t="shared" si="1"/>
        <v>52300000</v>
      </c>
      <c r="G12" s="57">
        <f t="shared" si="1"/>
        <v>0</v>
      </c>
      <c r="H12" s="57">
        <f t="shared" si="1"/>
        <v>52300000</v>
      </c>
      <c r="I12" s="58"/>
      <c r="J12" s="58"/>
      <c r="K12" s="58"/>
      <c r="L12" s="58"/>
      <c r="M12" s="58"/>
      <c r="N12" s="58"/>
      <c r="O12" s="58"/>
      <c r="P12" s="58"/>
      <c r="Q12" s="104"/>
      <c r="R12" s="59"/>
      <c r="S12" s="59"/>
      <c r="T12" s="59"/>
      <c r="U12" s="59"/>
      <c r="V12" s="59"/>
      <c r="W12" s="59"/>
      <c r="X12" s="59"/>
    </row>
    <row r="13" spans="1:24" ht="32.25" customHeight="1">
      <c r="B13" s="105"/>
      <c r="C13" s="70"/>
      <c r="D13" s="70"/>
      <c r="E13" s="70"/>
      <c r="F13" s="70"/>
      <c r="G13" s="70"/>
      <c r="H13" s="70"/>
      <c r="I13" s="58"/>
      <c r="J13" s="58"/>
      <c r="K13" s="58"/>
      <c r="L13" s="58"/>
      <c r="M13" s="58"/>
      <c r="N13" s="58"/>
      <c r="O13" s="58"/>
      <c r="P13" s="58"/>
      <c r="Q13" s="104"/>
      <c r="R13" s="59"/>
      <c r="S13" s="59"/>
      <c r="T13" s="59"/>
      <c r="U13" s="59"/>
      <c r="V13" s="59"/>
      <c r="W13" s="59"/>
      <c r="X13" s="59"/>
    </row>
    <row r="14" spans="1:24" ht="55.2">
      <c r="B14" s="52" t="s">
        <v>0</v>
      </c>
      <c r="C14" s="46" t="s">
        <v>1</v>
      </c>
      <c r="D14" s="46" t="s">
        <v>60</v>
      </c>
      <c r="E14" s="53" t="s">
        <v>64</v>
      </c>
      <c r="F14" s="53" t="s">
        <v>65</v>
      </c>
      <c r="G14" s="53" t="s">
        <v>67</v>
      </c>
      <c r="H14" s="53" t="s">
        <v>68</v>
      </c>
    </row>
    <row r="15" spans="1:24" ht="13.8">
      <c r="B15" s="52" t="s">
        <v>5</v>
      </c>
      <c r="C15" s="46" t="s">
        <v>6</v>
      </c>
      <c r="D15" s="46" t="s">
        <v>7</v>
      </c>
      <c r="E15" s="46" t="s">
        <v>8</v>
      </c>
      <c r="F15" s="46" t="s">
        <v>74</v>
      </c>
      <c r="G15" s="46" t="s">
        <v>10</v>
      </c>
      <c r="H15" s="46" t="s">
        <v>11</v>
      </c>
    </row>
    <row r="16" spans="1:24" ht="16.8">
      <c r="A16" s="1">
        <v>1</v>
      </c>
      <c r="B16" s="7" t="s">
        <v>307</v>
      </c>
      <c r="C16" s="55"/>
      <c r="D16" s="55"/>
      <c r="E16" s="57"/>
      <c r="F16" s="55">
        <f>C16</f>
        <v>0</v>
      </c>
      <c r="G16" s="55"/>
      <c r="H16" s="55">
        <f>D16</f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6.8">
      <c r="A17" s="1">
        <v>2</v>
      </c>
      <c r="B17" s="7" t="s">
        <v>139</v>
      </c>
      <c r="C17" s="55"/>
      <c r="D17" s="55"/>
      <c r="E17" s="57"/>
      <c r="F17" s="55">
        <f>C17</f>
        <v>0</v>
      </c>
      <c r="G17" s="55"/>
      <c r="H17" s="55">
        <f>D17</f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6.8">
      <c r="A18" s="1">
        <v>3</v>
      </c>
      <c r="B18" s="7" t="s">
        <v>140</v>
      </c>
      <c r="C18" s="55"/>
      <c r="D18" s="55"/>
      <c r="E18" s="57"/>
      <c r="F18" s="55">
        <f>C18</f>
        <v>0</v>
      </c>
      <c r="G18" s="55"/>
      <c r="H18" s="55">
        <f>D18</f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6.8">
      <c r="A19" s="1">
        <v>4</v>
      </c>
      <c r="B19" s="7" t="s">
        <v>141</v>
      </c>
      <c r="C19" s="55"/>
      <c r="D19" s="55"/>
      <c r="E19" s="57"/>
      <c r="F19" s="55">
        <f>C19</f>
        <v>0</v>
      </c>
      <c r="G19" s="55"/>
      <c r="H19" s="55">
        <f>D19</f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6.8">
      <c r="A20" s="1">
        <v>5</v>
      </c>
      <c r="B20" s="7" t="s">
        <v>211</v>
      </c>
      <c r="C20" s="55"/>
      <c r="D20" s="55"/>
      <c r="E20" s="57"/>
      <c r="F20" s="55">
        <f>C20</f>
        <v>0</v>
      </c>
      <c r="G20" s="55"/>
      <c r="H20" s="55">
        <f>D20</f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33" customHeight="1">
      <c r="A21" s="1">
        <v>6</v>
      </c>
      <c r="B21" s="49" t="s">
        <v>99</v>
      </c>
      <c r="C21" s="57">
        <f t="shared" ref="C21:H21" si="3">SUM(C16:C20)</f>
        <v>0</v>
      </c>
      <c r="D21" s="57">
        <f t="shared" si="3"/>
        <v>0</v>
      </c>
      <c r="E21" s="57">
        <f t="shared" si="3"/>
        <v>0</v>
      </c>
      <c r="F21" s="57">
        <f t="shared" si="3"/>
        <v>0</v>
      </c>
      <c r="G21" s="57">
        <f t="shared" si="3"/>
        <v>0</v>
      </c>
      <c r="H21" s="57">
        <f t="shared" si="3"/>
        <v>0</v>
      </c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106"/>
      <c r="T21" s="106"/>
      <c r="U21" s="106"/>
      <c r="V21" s="106"/>
      <c r="W21" s="106"/>
      <c r="X21" s="106"/>
    </row>
    <row r="22" spans="1:24" ht="13.8">
      <c r="B22" s="107"/>
    </row>
    <row r="23" spans="1:24" ht="13.8">
      <c r="B23" s="107"/>
    </row>
    <row r="24" spans="1:24" ht="13.8">
      <c r="B24" s="107"/>
    </row>
    <row r="25" spans="1:24" ht="13.8">
      <c r="B25" s="107"/>
    </row>
    <row r="26" spans="1:24" ht="13.8">
      <c r="B26" s="107"/>
    </row>
    <row r="27" spans="1:24" ht="13.8">
      <c r="B27" s="107"/>
    </row>
    <row r="28" spans="1:24" ht="13.8">
      <c r="B28" s="107"/>
    </row>
    <row r="29" spans="1:24" ht="13.8">
      <c r="B29" s="107"/>
    </row>
    <row r="30" spans="1:24" ht="13.8">
      <c r="B30" s="107"/>
    </row>
    <row r="31" spans="1:24" ht="13.8">
      <c r="B31" s="107"/>
    </row>
    <row r="32" spans="1:24" ht="13.8">
      <c r="B32" s="107"/>
    </row>
    <row r="33" spans="2:2" ht="13.8">
      <c r="B33" s="107"/>
    </row>
    <row r="34" spans="2:2" ht="13.8">
      <c r="B34" s="107"/>
    </row>
  </sheetData>
  <mergeCells count="2">
    <mergeCell ref="B1:H1"/>
    <mergeCell ref="D2:H2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X15"/>
  <sheetViews>
    <sheetView view="pageBreakPreview" zoomScale="60" zoomScaleNormal="75" workbookViewId="0">
      <selection activeCell="B1" sqref="B1:H1"/>
    </sheetView>
  </sheetViews>
  <sheetFormatPr defaultColWidth="9.109375" defaultRowHeight="13.2"/>
  <cols>
    <col min="1" max="1" width="9.109375" style="1" customWidth="1"/>
    <col min="2" max="2" width="73.109375" style="1" customWidth="1"/>
    <col min="3" max="4" width="17.88671875" style="1" customWidth="1"/>
    <col min="5" max="8" width="21.33203125" style="1" customWidth="1"/>
    <col min="9" max="16384" width="9.109375" style="1"/>
  </cols>
  <sheetData>
    <row r="1" spans="1:24">
      <c r="B1" s="216" t="s">
        <v>325</v>
      </c>
      <c r="C1" s="216"/>
      <c r="D1" s="216"/>
      <c r="E1" s="216"/>
      <c r="F1" s="216"/>
      <c r="G1" s="216"/>
      <c r="H1" s="216"/>
    </row>
    <row r="2" spans="1:24">
      <c r="B2" s="41"/>
      <c r="C2" s="41"/>
      <c r="D2" s="41"/>
      <c r="E2" s="220"/>
      <c r="F2" s="220"/>
      <c r="G2" s="220"/>
      <c r="H2" s="220"/>
    </row>
    <row r="3" spans="1:24" ht="21">
      <c r="B3" s="209" t="s">
        <v>308</v>
      </c>
    </row>
    <row r="4" spans="1:24" ht="20.399999999999999">
      <c r="B4" s="42"/>
      <c r="G4" s="1" t="s">
        <v>77</v>
      </c>
    </row>
    <row r="5" spans="1:24" ht="55.2">
      <c r="B5" s="52" t="s">
        <v>0</v>
      </c>
      <c r="C5" s="46" t="s">
        <v>1</v>
      </c>
      <c r="D5" s="46" t="s">
        <v>60</v>
      </c>
      <c r="E5" s="53" t="s">
        <v>64</v>
      </c>
      <c r="F5" s="53" t="s">
        <v>65</v>
      </c>
      <c r="G5" s="53" t="s">
        <v>67</v>
      </c>
      <c r="H5" s="53" t="s">
        <v>68</v>
      </c>
      <c r="J5" s="3"/>
    </row>
    <row r="6" spans="1:24" ht="13.8">
      <c r="B6" s="46" t="s">
        <v>5</v>
      </c>
      <c r="C6" s="46" t="s">
        <v>6</v>
      </c>
      <c r="D6" s="46" t="s">
        <v>7</v>
      </c>
      <c r="E6" s="46" t="s">
        <v>8</v>
      </c>
      <c r="F6" s="46" t="s">
        <v>74</v>
      </c>
      <c r="G6" s="46" t="s">
        <v>10</v>
      </c>
      <c r="H6" s="46" t="s">
        <v>11</v>
      </c>
    </row>
    <row r="7" spans="1:24" ht="26.4">
      <c r="A7" s="1">
        <v>1</v>
      </c>
      <c r="B7" s="190" t="s">
        <v>200</v>
      </c>
      <c r="C7" s="55"/>
      <c r="D7" s="55"/>
      <c r="E7" s="55"/>
      <c r="F7" s="55"/>
      <c r="G7" s="55"/>
      <c r="H7" s="5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6.8">
      <c r="A8" s="1">
        <v>2</v>
      </c>
      <c r="B8" s="108" t="s">
        <v>203</v>
      </c>
      <c r="C8" s="55">
        <v>0</v>
      </c>
      <c r="D8" s="55">
        <v>0</v>
      </c>
      <c r="E8" s="55">
        <f>C8</f>
        <v>0</v>
      </c>
      <c r="F8" s="55"/>
      <c r="G8" s="55">
        <f>D8</f>
        <v>0</v>
      </c>
      <c r="H8" s="55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6.8">
      <c r="A9" s="1">
        <v>3</v>
      </c>
      <c r="B9" s="108" t="s">
        <v>204</v>
      </c>
      <c r="C9" s="55">
        <v>1000000</v>
      </c>
      <c r="D9" s="55">
        <v>1000000</v>
      </c>
      <c r="E9" s="55">
        <f>C9</f>
        <v>1000000</v>
      </c>
      <c r="F9" s="55"/>
      <c r="G9" s="55">
        <f>D9</f>
        <v>1000000</v>
      </c>
      <c r="H9" s="55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6.8">
      <c r="A10" s="1">
        <v>4</v>
      </c>
      <c r="B10" s="108" t="s">
        <v>150</v>
      </c>
      <c r="C10" s="55">
        <v>1000000</v>
      </c>
      <c r="D10" s="55">
        <v>1000000</v>
      </c>
      <c r="E10" s="55">
        <f>C10</f>
        <v>1000000</v>
      </c>
      <c r="F10" s="55"/>
      <c r="G10" s="55">
        <f>D10</f>
        <v>1000000</v>
      </c>
      <c r="H10" s="55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6.8">
      <c r="A11" s="1">
        <v>5</v>
      </c>
      <c r="B11" s="108" t="s">
        <v>201</v>
      </c>
      <c r="C11" s="55">
        <v>1000000</v>
      </c>
      <c r="D11" s="55">
        <v>1000000</v>
      </c>
      <c r="E11" s="55">
        <f>C11</f>
        <v>1000000</v>
      </c>
      <c r="F11" s="57"/>
      <c r="G11" s="55">
        <f>D11</f>
        <v>1000000</v>
      </c>
      <c r="H11" s="57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34.5" customHeight="1">
      <c r="A12" s="1">
        <v>6</v>
      </c>
      <c r="B12" s="49" t="s">
        <v>202</v>
      </c>
      <c r="C12" s="57">
        <f t="shared" ref="C12:H12" si="0">SUM(C7:C11)</f>
        <v>3000000</v>
      </c>
      <c r="D12" s="57">
        <f t="shared" ref="D12" si="1">SUM(D7:D11)</f>
        <v>3000000</v>
      </c>
      <c r="E12" s="57">
        <f t="shared" si="0"/>
        <v>3000000</v>
      </c>
      <c r="F12" s="57">
        <f t="shared" si="0"/>
        <v>0</v>
      </c>
      <c r="G12" s="57">
        <f t="shared" si="0"/>
        <v>3000000</v>
      </c>
      <c r="H12" s="57">
        <f t="shared" si="0"/>
        <v>0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8">
      <c r="B13" s="107"/>
    </row>
    <row r="14" spans="1:24" ht="13.8">
      <c r="B14" s="107"/>
    </row>
    <row r="15" spans="1:24" ht="13.8">
      <c r="B15" s="107"/>
    </row>
  </sheetData>
  <mergeCells count="2">
    <mergeCell ref="B1:H1"/>
    <mergeCell ref="E2:H2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1</vt:i4>
      </vt:variant>
    </vt:vector>
  </HeadingPairs>
  <TitlesOfParts>
    <vt:vector size="14" baseType="lpstr">
      <vt:lpstr>11 ktgvetési mérleg</vt:lpstr>
      <vt:lpstr>1 bevétel-kiadás</vt:lpstr>
      <vt:lpstr>2 helyi adó bev.</vt:lpstr>
      <vt:lpstr>3 tám.ért. bev.</vt:lpstr>
      <vt:lpstr>4 ktgvetési tám. bev.</vt:lpstr>
      <vt:lpstr>5 EU-s pr. bev-kiad.</vt:lpstr>
      <vt:lpstr>6 Ber-Felúj. kiad.</vt:lpstr>
      <vt:lpstr>7 átadott pénzeszk.</vt:lpstr>
      <vt:lpstr>8 ellátotak jutt.</vt:lpstr>
      <vt:lpstr>9 létszám</vt:lpstr>
      <vt:lpstr>10 közvetett tám-ok kiad.</vt:lpstr>
      <vt:lpstr>12 EI felh.terv</vt:lpstr>
      <vt:lpstr>Munka1</vt:lpstr>
      <vt:lpstr>'1 bevétel-kiadás'!Nyomtatási_terület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pugy</dc:creator>
  <cp:lastModifiedBy>igazgatas2</cp:lastModifiedBy>
  <cp:lastPrinted>2022-02-15T08:45:41Z</cp:lastPrinted>
  <dcterms:created xsi:type="dcterms:W3CDTF">2013-02-08T06:30:04Z</dcterms:created>
  <dcterms:modified xsi:type="dcterms:W3CDTF">2022-02-15T08:45:48Z</dcterms:modified>
</cp:coreProperties>
</file>